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defaultThemeVersion="124226"/>
  <mc:AlternateContent xmlns:mc="http://schemas.openxmlformats.org/markup-compatibility/2006">
    <mc:Choice Requires="x15">
      <x15ac:absPath xmlns:x15ac="http://schemas.microsoft.com/office/spreadsheetml/2010/11/ac" url="C:\Users\Simon\Documents\OVN\OVN congres 2019 bestelformulieren\"/>
    </mc:Choice>
  </mc:AlternateContent>
  <xr:revisionPtr revIDLastSave="0" documentId="8_{9C872170-C83F-41E6-87EF-C996153D99F0}" xr6:coauthVersionLast="31" xr6:coauthVersionMax="31" xr10:uidLastSave="{00000000-0000-0000-0000-000000000000}"/>
  <bookViews>
    <workbookView xWindow="0" yWindow="0" windowWidth="19200" windowHeight="6912" xr2:uid="{00000000-000D-0000-FFFF-FFFF00000000}"/>
  </bookViews>
  <sheets>
    <sheet name="Stand 5.00 x 2.00m" sheetId="7" r:id="rId1"/>
    <sheet name="Stand polystretch" sheetId="4" state="hidden" r:id="rId2"/>
    <sheet name="Stand trussconstructie" sheetId="5" state="hidden" r:id="rId3"/>
    <sheet name="Bestelformulier standinrichting" sheetId="1" state="hidden" r:id="rId4"/>
  </sheets>
  <definedNames>
    <definedName name="_xlnm.Print_Area" localSheetId="3">'Bestelformulier standinrichting'!$A$1:$J$149,'Bestelformulier standinrichting'!$L$7:$AD$45</definedName>
    <definedName name="_xlnm.Print_Area" localSheetId="0">'Stand 5.00 x 2.00m'!$A$1:$J$245</definedName>
    <definedName name="_xlnm.Print_Area" localSheetId="1">'Stand polystretch'!$A$1:$J$154</definedName>
    <definedName name="_xlnm.Print_Area" localSheetId="2">'Stand trussconstructie'!$A$1:$J$150</definedName>
  </definedNames>
  <calcPr calcId="179017"/>
</workbook>
</file>

<file path=xl/calcChain.xml><?xml version="1.0" encoding="utf-8"?>
<calcChain xmlns="http://schemas.openxmlformats.org/spreadsheetml/2006/main">
  <c r="S125" i="7" l="1"/>
  <c r="T125" i="7" s="1"/>
  <c r="I125" i="7" s="1"/>
  <c r="J125" i="7" s="1"/>
  <c r="T124" i="7"/>
  <c r="I124" i="7" s="1"/>
  <c r="J124" i="7" s="1"/>
  <c r="S123" i="7"/>
  <c r="T123" i="7" s="1"/>
  <c r="I123" i="7" s="1"/>
  <c r="J123" i="7" s="1"/>
  <c r="T48" i="7"/>
  <c r="J48" i="7" s="1"/>
  <c r="AC105" i="7" l="1"/>
  <c r="AB105" i="7"/>
  <c r="S105" i="7"/>
  <c r="T105" i="7" s="1"/>
  <c r="AB104" i="7" s="1"/>
  <c r="AC104" i="7" s="1"/>
  <c r="S104" i="7"/>
  <c r="T104" i="7" s="1"/>
  <c r="AB103" i="7" s="1"/>
  <c r="AC103" i="7" s="1"/>
  <c r="S103" i="7"/>
  <c r="T103" i="7" s="1"/>
  <c r="S84" i="7"/>
  <c r="T84" i="7" s="1"/>
  <c r="AB83" i="7" s="1"/>
  <c r="AC83" i="7" s="1"/>
  <c r="S83" i="7"/>
  <c r="T83" i="7" s="1"/>
  <c r="S82" i="7"/>
  <c r="T82" i="7" s="1"/>
  <c r="AB81" i="7" s="1"/>
  <c r="AC81" i="7" s="1"/>
  <c r="S81" i="7"/>
  <c r="T81" i="7" s="1"/>
  <c r="AB80" i="7" s="1"/>
  <c r="AC80" i="7"/>
  <c r="S80" i="7"/>
  <c r="T80" i="7" s="1"/>
  <c r="AB79" i="7" s="1"/>
  <c r="AC79" i="7" s="1"/>
  <c r="S79" i="7"/>
  <c r="T79" i="7" s="1"/>
  <c r="AB77" i="7" s="1"/>
  <c r="AC77" i="7" s="1"/>
  <c r="S77" i="7"/>
  <c r="T77" i="7" s="1"/>
  <c r="S76" i="7"/>
  <c r="T76" i="7" s="1"/>
  <c r="AB75" i="7" s="1"/>
  <c r="AC75" i="7" s="1"/>
  <c r="S75" i="7"/>
  <c r="T75" i="7" s="1"/>
  <c r="S102" i="7"/>
  <c r="T102" i="7" s="1"/>
  <c r="AB101" i="7" s="1"/>
  <c r="AC101" i="7" s="1"/>
  <c r="S101" i="7"/>
  <c r="T101" i="7" s="1"/>
  <c r="AC100" i="7"/>
  <c r="S100" i="7"/>
  <c r="T100" i="7" s="1"/>
  <c r="AB99" i="7" s="1"/>
  <c r="AC99" i="7"/>
  <c r="S99" i="7"/>
  <c r="T99" i="7" s="1"/>
  <c r="AB98" i="7"/>
  <c r="AC98" i="7"/>
  <c r="S98" i="7"/>
  <c r="T98" i="7" s="1"/>
  <c r="AB97" i="7" s="1"/>
  <c r="AC97" i="7"/>
  <c r="S97" i="7"/>
  <c r="T97" i="7" s="1"/>
  <c r="AB96" i="7" s="1"/>
  <c r="AC96" i="7"/>
  <c r="S96" i="7"/>
  <c r="T96" i="7" s="1"/>
  <c r="AB95" i="7" s="1"/>
  <c r="AC95" i="7"/>
  <c r="S95" i="7"/>
  <c r="T95" i="7" s="1"/>
  <c r="AB94" i="7" s="1"/>
  <c r="AC94" i="7" s="1"/>
  <c r="S94" i="7"/>
  <c r="T94" i="7" s="1"/>
  <c r="S155" i="7"/>
  <c r="T155" i="7" s="1"/>
  <c r="S154" i="7"/>
  <c r="T154" i="7" s="1"/>
  <c r="S153" i="7"/>
  <c r="T153" i="7" s="1"/>
  <c r="S151" i="7"/>
  <c r="T151" i="7" s="1"/>
  <c r="S150" i="7"/>
  <c r="T150" i="7" s="1"/>
  <c r="T149" i="7"/>
  <c r="T148" i="7"/>
  <c r="T147" i="7"/>
  <c r="T146" i="7"/>
  <c r="T145" i="7"/>
  <c r="AB100" i="7" l="1"/>
  <c r="S142" i="7"/>
  <c r="T142" i="7" s="1"/>
  <c r="S141" i="7"/>
  <c r="T141" i="7" s="1"/>
  <c r="S140" i="7"/>
  <c r="T140" i="7" s="1"/>
  <c r="S139" i="7"/>
  <c r="T139" i="7" s="1"/>
  <c r="S138" i="7"/>
  <c r="T138" i="7" s="1"/>
  <c r="T137" i="7"/>
  <c r="T136" i="7"/>
  <c r="S135" i="7"/>
  <c r="T135" i="7" s="1"/>
  <c r="S134" i="7"/>
  <c r="T134" i="7" s="1"/>
  <c r="S133" i="7"/>
  <c r="T133" i="7" s="1"/>
  <c r="S132" i="7"/>
  <c r="T132" i="7" s="1"/>
  <c r="S131" i="7"/>
  <c r="T131" i="7" s="1"/>
  <c r="S130" i="7"/>
  <c r="T130" i="7" s="1"/>
  <c r="S129" i="7"/>
  <c r="T129" i="7" s="1"/>
  <c r="S128" i="7"/>
  <c r="T128" i="7" s="1"/>
  <c r="S127" i="7"/>
  <c r="T127" i="7" s="1"/>
  <c r="S126" i="7"/>
  <c r="T126" i="7" s="1"/>
  <c r="S122" i="7"/>
  <c r="T122" i="7" s="1"/>
  <c r="S121" i="7"/>
  <c r="T121" i="7" s="1"/>
  <c r="S120" i="7"/>
  <c r="T120" i="7" s="1"/>
  <c r="S119" i="7"/>
  <c r="T119" i="7" s="1"/>
  <c r="S118" i="7"/>
  <c r="T118" i="7" s="1"/>
  <c r="S117" i="7"/>
  <c r="T117" i="7" s="1"/>
  <c r="S116" i="7"/>
  <c r="T116" i="7" s="1"/>
  <c r="S115" i="7"/>
  <c r="T115" i="7" s="1"/>
  <c r="S114" i="7"/>
  <c r="T114" i="7" s="1"/>
  <c r="S113" i="7"/>
  <c r="T113" i="7" s="1"/>
  <c r="T89" i="7"/>
  <c r="T47" i="7"/>
  <c r="J137" i="7" l="1"/>
  <c r="J136" i="7"/>
  <c r="I89" i="7" l="1"/>
  <c r="J89" i="7" s="1"/>
  <c r="J90" i="7" s="1"/>
  <c r="I45" i="7"/>
  <c r="J45" i="7" s="1"/>
  <c r="J47" i="7"/>
  <c r="J49" i="7" l="1"/>
  <c r="I141" i="7"/>
  <c r="J141" i="7" s="1"/>
  <c r="I140" i="7"/>
  <c r="J140" i="7" s="1"/>
  <c r="I126" i="7"/>
  <c r="J126" i="7" s="1"/>
  <c r="J130" i="7"/>
  <c r="I134" i="7"/>
  <c r="J134" i="7" s="1"/>
  <c r="I138" i="7"/>
  <c r="J138" i="7" s="1"/>
  <c r="I142" i="7"/>
  <c r="J142" i="7" s="1"/>
  <c r="I135" i="7"/>
  <c r="J135" i="7" s="1"/>
  <c r="I113" i="7"/>
  <c r="J113" i="7" s="1"/>
  <c r="I115" i="7"/>
  <c r="J115" i="7" s="1"/>
  <c r="I117" i="7"/>
  <c r="J117" i="7" s="1"/>
  <c r="I121" i="7"/>
  <c r="J121" i="7" s="1"/>
  <c r="I127" i="7"/>
  <c r="J127" i="7" s="1"/>
  <c r="I132" i="7"/>
  <c r="J132" i="7" s="1"/>
  <c r="I116" i="7"/>
  <c r="J116" i="7" s="1"/>
  <c r="I120" i="7"/>
  <c r="J120" i="7" s="1"/>
  <c r="I129" i="7"/>
  <c r="J129" i="7" s="1"/>
  <c r="I114" i="7"/>
  <c r="J114" i="7" s="1"/>
  <c r="I119" i="7"/>
  <c r="J119" i="7" s="1"/>
  <c r="I131" i="7"/>
  <c r="J131" i="7" s="1"/>
  <c r="I118" i="7"/>
  <c r="J118" i="7" s="1"/>
  <c r="I122" i="7"/>
  <c r="J122" i="7" s="1"/>
  <c r="J128" i="7"/>
  <c r="I133" i="7"/>
  <c r="J133" i="7" s="1"/>
  <c r="J143" i="7" l="1"/>
  <c r="J144" i="7" s="1"/>
  <c r="M34" i="5" l="1"/>
  <c r="T34" i="5" s="1"/>
  <c r="M33" i="5"/>
  <c r="T33" i="5" s="1"/>
  <c r="M32" i="5"/>
  <c r="T32" i="5" s="1"/>
  <c r="M31" i="5"/>
  <c r="T31" i="5" s="1"/>
  <c r="L34" i="5"/>
  <c r="L33" i="5"/>
  <c r="L32" i="5"/>
  <c r="L31" i="5"/>
  <c r="S24" i="5"/>
  <c r="T24" i="5" s="1"/>
  <c r="I24" i="5" s="1"/>
  <c r="J24" i="5" s="1"/>
  <c r="S23" i="5"/>
  <c r="T23" i="5" s="1"/>
  <c r="I23" i="5" s="1"/>
  <c r="J23" i="5" s="1"/>
  <c r="J35" i="5" s="1"/>
  <c r="S67" i="5"/>
  <c r="T67" i="5" s="1"/>
  <c r="I67" i="5" s="1"/>
  <c r="J67" i="5" s="1"/>
  <c r="S66" i="5"/>
  <c r="T66" i="5" s="1"/>
  <c r="I66" i="5" s="1"/>
  <c r="J66" i="5" s="1"/>
  <c r="S65" i="5"/>
  <c r="T65" i="5" s="1"/>
  <c r="I65" i="5" s="1"/>
  <c r="J65" i="5" s="1"/>
  <c r="S64" i="5"/>
  <c r="T64" i="5" s="1"/>
  <c r="I64" i="5" s="1"/>
  <c r="J64" i="5" s="1"/>
  <c r="S63" i="5"/>
  <c r="T63" i="5" s="1"/>
  <c r="I63" i="5" s="1"/>
  <c r="J63" i="5" s="1"/>
  <c r="S62" i="5"/>
  <c r="T62" i="5" s="1"/>
  <c r="I62" i="5" s="1"/>
  <c r="J62" i="5" s="1"/>
  <c r="S61" i="5"/>
  <c r="T61" i="5" s="1"/>
  <c r="I61" i="5" s="1"/>
  <c r="J61" i="5" s="1"/>
  <c r="S60" i="5"/>
  <c r="T60" i="5" s="1"/>
  <c r="S59" i="5"/>
  <c r="T59" i="5" s="1"/>
  <c r="S58" i="5"/>
  <c r="T58" i="5" s="1"/>
  <c r="S57" i="5"/>
  <c r="T57" i="5" s="1"/>
  <c r="I57" i="5" s="1"/>
  <c r="J57" i="5" s="1"/>
  <c r="AC56" i="5"/>
  <c r="S56" i="5"/>
  <c r="T56" i="5" s="1"/>
  <c r="S55" i="5"/>
  <c r="T55" i="5" s="1"/>
  <c r="S54" i="5"/>
  <c r="T54" i="5" s="1"/>
  <c r="S53" i="5"/>
  <c r="T53" i="5" s="1"/>
  <c r="I53" i="5" s="1"/>
  <c r="J53" i="5" s="1"/>
  <c r="S52" i="5"/>
  <c r="T52" i="5" s="1"/>
  <c r="S51" i="5"/>
  <c r="T51" i="5" s="1"/>
  <c r="I51" i="5" s="1"/>
  <c r="J51" i="5" s="1"/>
  <c r="S50" i="5"/>
  <c r="T50" i="5" s="1"/>
  <c r="AC49" i="5"/>
  <c r="S49" i="5"/>
  <c r="T49" i="5" s="1"/>
  <c r="AC48" i="5"/>
  <c r="S48" i="5"/>
  <c r="T48" i="5" s="1"/>
  <c r="AC47" i="5"/>
  <c r="S47" i="5"/>
  <c r="T47" i="5" s="1"/>
  <c r="AC46" i="5"/>
  <c r="S46" i="5"/>
  <c r="T46" i="5" s="1"/>
  <c r="AC45" i="5"/>
  <c r="S45" i="5"/>
  <c r="T45" i="5" s="1"/>
  <c r="AC44" i="5"/>
  <c r="S44" i="5"/>
  <c r="T44" i="5" s="1"/>
  <c r="AC43" i="5"/>
  <c r="S43" i="5"/>
  <c r="T43" i="5" s="1"/>
  <c r="S42" i="5"/>
  <c r="T42" i="5" s="1"/>
  <c r="S41" i="5"/>
  <c r="T41" i="5" s="1"/>
  <c r="S71" i="4"/>
  <c r="T71" i="4" s="1"/>
  <c r="I71" i="4" s="1"/>
  <c r="J71" i="4" s="1"/>
  <c r="S70" i="4"/>
  <c r="T70" i="4" s="1"/>
  <c r="I70" i="4" s="1"/>
  <c r="J70" i="4" s="1"/>
  <c r="S69" i="4"/>
  <c r="T69" i="4" s="1"/>
  <c r="I69" i="4" s="1"/>
  <c r="J69" i="4" s="1"/>
  <c r="S68" i="4"/>
  <c r="T68" i="4" s="1"/>
  <c r="I68" i="4" s="1"/>
  <c r="J68" i="4" s="1"/>
  <c r="S67" i="4"/>
  <c r="T67" i="4" s="1"/>
  <c r="I67" i="4" s="1"/>
  <c r="J67" i="4" s="1"/>
  <c r="S66" i="4"/>
  <c r="T66" i="4" s="1"/>
  <c r="I66" i="4" s="1"/>
  <c r="J66" i="4" s="1"/>
  <c r="S65" i="4"/>
  <c r="T65" i="4" s="1"/>
  <c r="I65" i="4" s="1"/>
  <c r="J65" i="4" s="1"/>
  <c r="S64" i="4"/>
  <c r="T64" i="4" s="1"/>
  <c r="S63" i="4"/>
  <c r="T63" i="4" s="1"/>
  <c r="S62" i="4"/>
  <c r="T62" i="4" s="1"/>
  <c r="S61" i="4"/>
  <c r="T61" i="4" s="1"/>
  <c r="I61" i="4" s="1"/>
  <c r="J61" i="4" s="1"/>
  <c r="AC60" i="4"/>
  <c r="S60" i="4"/>
  <c r="T60" i="4" s="1"/>
  <c r="S59" i="4"/>
  <c r="T59" i="4" s="1"/>
  <c r="S58" i="4"/>
  <c r="T58" i="4" s="1"/>
  <c r="S57" i="4"/>
  <c r="T57" i="4" s="1"/>
  <c r="I57" i="4" s="1"/>
  <c r="J57" i="4" s="1"/>
  <c r="S56" i="4"/>
  <c r="T56" i="4" s="1"/>
  <c r="S55" i="4"/>
  <c r="T55" i="4" s="1"/>
  <c r="I55" i="4" s="1"/>
  <c r="J55" i="4" s="1"/>
  <c r="S54" i="4"/>
  <c r="T54" i="4" s="1"/>
  <c r="AC53" i="4"/>
  <c r="S53" i="4"/>
  <c r="T53" i="4" s="1"/>
  <c r="AC52" i="4"/>
  <c r="S52" i="4"/>
  <c r="T52" i="4" s="1"/>
  <c r="AC51" i="4"/>
  <c r="S51" i="4"/>
  <c r="T51" i="4" s="1"/>
  <c r="AC50" i="4"/>
  <c r="S50" i="4"/>
  <c r="T50" i="4" s="1"/>
  <c r="AC49" i="4"/>
  <c r="S49" i="4"/>
  <c r="T49" i="4" s="1"/>
  <c r="AC48" i="4"/>
  <c r="S48" i="4"/>
  <c r="T48" i="4" s="1"/>
  <c r="AC47" i="4"/>
  <c r="S47" i="4"/>
  <c r="T47" i="4" s="1"/>
  <c r="S46" i="4"/>
  <c r="T46" i="4" s="1"/>
  <c r="S45" i="4"/>
  <c r="T45" i="4" s="1"/>
  <c r="S39" i="4"/>
  <c r="M39" i="4"/>
  <c r="S38" i="4"/>
  <c r="M38" i="4"/>
  <c r="S37" i="4"/>
  <c r="M37" i="4"/>
  <c r="S36" i="4"/>
  <c r="M36" i="4"/>
  <c r="AC35" i="4"/>
  <c r="S35" i="4"/>
  <c r="M35" i="4"/>
  <c r="S29" i="4"/>
  <c r="AC28" i="4"/>
  <c r="S28" i="4"/>
  <c r="AC23" i="4"/>
  <c r="S23" i="4"/>
  <c r="T23" i="4" s="1"/>
  <c r="I23" i="4" s="1"/>
  <c r="J23" i="4" s="1"/>
  <c r="T35" i="4" l="1"/>
  <c r="AB35" i="4" s="1"/>
  <c r="T37" i="4"/>
  <c r="I37" i="4" s="1"/>
  <c r="J37" i="4" s="1"/>
  <c r="T29" i="4"/>
  <c r="I29" i="4" s="1"/>
  <c r="J29" i="4" s="1"/>
  <c r="T38" i="4"/>
  <c r="I38" i="4" s="1"/>
  <c r="J38" i="4" s="1"/>
  <c r="T28" i="4"/>
  <c r="AB28" i="4" s="1"/>
  <c r="AB43" i="5"/>
  <c r="I43" i="5"/>
  <c r="J43" i="5" s="1"/>
  <c r="AB47" i="5"/>
  <c r="I47" i="5"/>
  <c r="J47" i="5" s="1"/>
  <c r="AB58" i="5"/>
  <c r="AC58" i="5" s="1"/>
  <c r="I58" i="5"/>
  <c r="J58" i="5" s="1"/>
  <c r="AB42" i="5"/>
  <c r="AC42" i="5" s="1"/>
  <c r="I42" i="5"/>
  <c r="J42" i="5" s="1"/>
  <c r="AB46" i="5"/>
  <c r="I46" i="5"/>
  <c r="J46" i="5" s="1"/>
  <c r="AB50" i="5"/>
  <c r="AC50" i="5" s="1"/>
  <c r="I50" i="5"/>
  <c r="J50" i="5" s="1"/>
  <c r="AB55" i="5"/>
  <c r="AC55" i="5" s="1"/>
  <c r="I55" i="5"/>
  <c r="J55" i="5" s="1"/>
  <c r="AB60" i="5"/>
  <c r="AC60" i="5" s="1"/>
  <c r="I60" i="5"/>
  <c r="J60" i="5" s="1"/>
  <c r="AB45" i="5"/>
  <c r="I45" i="5"/>
  <c r="J45" i="5" s="1"/>
  <c r="AB49" i="5"/>
  <c r="I49" i="5"/>
  <c r="J49" i="5" s="1"/>
  <c r="AB52" i="5"/>
  <c r="AC52" i="5" s="1"/>
  <c r="I52" i="5"/>
  <c r="J52" i="5" s="1"/>
  <c r="AB54" i="5"/>
  <c r="AC54" i="5" s="1"/>
  <c r="I54" i="5"/>
  <c r="J54" i="5" s="1"/>
  <c r="AB59" i="5"/>
  <c r="AC59" i="5" s="1"/>
  <c r="I59" i="5"/>
  <c r="J59" i="5" s="1"/>
  <c r="AB41" i="5"/>
  <c r="AC41" i="5" s="1"/>
  <c r="I41" i="5"/>
  <c r="J41" i="5" s="1"/>
  <c r="AB44" i="5"/>
  <c r="I44" i="5"/>
  <c r="J44" i="5" s="1"/>
  <c r="AB48" i="5"/>
  <c r="I48" i="5"/>
  <c r="J48" i="5" s="1"/>
  <c r="AB56" i="5"/>
  <c r="I56" i="5"/>
  <c r="J56" i="5" s="1"/>
  <c r="AB47" i="4"/>
  <c r="I47" i="4"/>
  <c r="J47" i="4" s="1"/>
  <c r="AB51" i="4"/>
  <c r="I51" i="4"/>
  <c r="J51" i="4" s="1"/>
  <c r="AB62" i="4"/>
  <c r="AC62" i="4" s="1"/>
  <c r="I62" i="4"/>
  <c r="J62" i="4" s="1"/>
  <c r="AB46" i="4"/>
  <c r="AC46" i="4" s="1"/>
  <c r="I46" i="4"/>
  <c r="J46" i="4" s="1"/>
  <c r="AB50" i="4"/>
  <c r="I50" i="4"/>
  <c r="J50" i="4" s="1"/>
  <c r="AB54" i="4"/>
  <c r="AC54" i="4" s="1"/>
  <c r="I54" i="4"/>
  <c r="J54" i="4" s="1"/>
  <c r="AB59" i="4"/>
  <c r="AC59" i="4" s="1"/>
  <c r="I59" i="4"/>
  <c r="J59" i="4" s="1"/>
  <c r="AB64" i="4"/>
  <c r="AC64" i="4" s="1"/>
  <c r="I64" i="4"/>
  <c r="J64" i="4" s="1"/>
  <c r="AB49" i="4"/>
  <c r="I49" i="4"/>
  <c r="J49" i="4" s="1"/>
  <c r="AB53" i="4"/>
  <c r="I53" i="4"/>
  <c r="J53" i="4" s="1"/>
  <c r="AB56" i="4"/>
  <c r="AC56" i="4" s="1"/>
  <c r="I56" i="4"/>
  <c r="J56" i="4" s="1"/>
  <c r="AB58" i="4"/>
  <c r="AC58" i="4" s="1"/>
  <c r="I58" i="4"/>
  <c r="J58" i="4" s="1"/>
  <c r="AB63" i="4"/>
  <c r="AC63" i="4" s="1"/>
  <c r="I63" i="4"/>
  <c r="J63" i="4" s="1"/>
  <c r="AB45" i="4"/>
  <c r="AC45" i="4" s="1"/>
  <c r="I45" i="4"/>
  <c r="J45" i="4" s="1"/>
  <c r="AB48" i="4"/>
  <c r="I48" i="4"/>
  <c r="J48" i="4" s="1"/>
  <c r="AB52" i="4"/>
  <c r="I52" i="4"/>
  <c r="J52" i="4" s="1"/>
  <c r="AB60" i="4"/>
  <c r="I60" i="4"/>
  <c r="J60" i="4" s="1"/>
  <c r="AB23" i="4"/>
  <c r="T39" i="4"/>
  <c r="I39" i="4" s="1"/>
  <c r="J39" i="4" s="1"/>
  <c r="T36" i="4"/>
  <c r="I36" i="4" s="1"/>
  <c r="J36" i="4" s="1"/>
  <c r="I35" i="4" l="1"/>
  <c r="J35" i="4" s="1"/>
  <c r="I28" i="4"/>
  <c r="J28" i="4" s="1"/>
  <c r="J30" i="4" s="1"/>
  <c r="J68" i="5"/>
  <c r="J69" i="5" s="1"/>
  <c r="J72" i="4"/>
  <c r="J73" i="4" l="1"/>
  <c r="S41" i="1"/>
  <c r="T41" i="1" s="1"/>
  <c r="I41" i="1" s="1"/>
  <c r="J41" i="1" s="1"/>
  <c r="S42" i="1"/>
  <c r="T42" i="1" s="1"/>
  <c r="I42" i="1" s="1"/>
  <c r="J42" i="1" s="1"/>
  <c r="S43" i="1"/>
  <c r="T43" i="1" s="1"/>
  <c r="I43" i="1" s="1"/>
  <c r="J43" i="1" s="1"/>
  <c r="S44" i="1"/>
  <c r="T44" i="1" s="1"/>
  <c r="I44" i="1" s="1"/>
  <c r="J44" i="1" s="1"/>
  <c r="S45" i="1"/>
  <c r="T45" i="1" s="1"/>
  <c r="I45" i="1" s="1"/>
  <c r="J45" i="1" s="1"/>
  <c r="S47" i="1"/>
  <c r="T47" i="1" s="1"/>
  <c r="I47" i="1" s="1"/>
  <c r="J47" i="1" s="1"/>
  <c r="S48" i="1"/>
  <c r="T48" i="1" s="1"/>
  <c r="I48" i="1" s="1"/>
  <c r="J48" i="1" s="1"/>
  <c r="S46" i="1"/>
  <c r="T46" i="1" s="1"/>
  <c r="I46" i="1" s="1"/>
  <c r="S49" i="1"/>
  <c r="T49" i="1" s="1"/>
  <c r="I49" i="1" s="1"/>
  <c r="J49" i="1" s="1"/>
  <c r="S50" i="1"/>
  <c r="T50" i="1" s="1"/>
  <c r="I50" i="1" s="1"/>
  <c r="J50" i="1" s="1"/>
  <c r="J46" i="1" l="1"/>
  <c r="S30" i="1"/>
  <c r="T30" i="1" s="1"/>
  <c r="I30" i="1" s="1"/>
  <c r="J30" i="1" s="1"/>
  <c r="S36" i="1" l="1"/>
  <c r="T36" i="1" s="1"/>
  <c r="I36" i="1" s="1"/>
  <c r="J36" i="1" s="1"/>
  <c r="S40" i="1" l="1"/>
  <c r="T40" i="1" s="1"/>
  <c r="I40" i="1" s="1"/>
  <c r="J40" i="1" s="1"/>
  <c r="S32" i="1"/>
  <c r="T32" i="1" s="1"/>
  <c r="I32" i="1" s="1"/>
  <c r="J32" i="1" s="1"/>
  <c r="S39" i="1" l="1"/>
  <c r="T39" i="1" s="1"/>
  <c r="S38" i="1"/>
  <c r="S37" i="1"/>
  <c r="S35" i="1"/>
  <c r="S34" i="1"/>
  <c r="S33" i="1"/>
  <c r="S31" i="1"/>
  <c r="S29" i="1"/>
  <c r="S28" i="1"/>
  <c r="S27" i="1"/>
  <c r="S26" i="1"/>
  <c r="S25" i="1"/>
  <c r="S24" i="1"/>
  <c r="S23" i="1"/>
  <c r="S22" i="1"/>
  <c r="S21" i="1"/>
  <c r="S20" i="1"/>
  <c r="T21" i="1" l="1"/>
  <c r="T22" i="1"/>
  <c r="T23" i="1"/>
  <c r="T24" i="1"/>
  <c r="T25" i="1"/>
  <c r="T26" i="1"/>
  <c r="T27" i="1"/>
  <c r="T28" i="1"/>
  <c r="T29" i="1"/>
  <c r="T31" i="1"/>
  <c r="T33" i="1"/>
  <c r="T34" i="1"/>
  <c r="T35" i="1"/>
  <c r="T37" i="1"/>
  <c r="T38" i="1"/>
  <c r="T20" i="1"/>
  <c r="AC26" i="1" l="1"/>
  <c r="AB26" i="1"/>
  <c r="I26" i="1"/>
  <c r="J26" i="1" s="1"/>
  <c r="I21" i="1" l="1"/>
  <c r="I22" i="1"/>
  <c r="I23" i="1"/>
  <c r="I24" i="1"/>
  <c r="I25" i="1"/>
  <c r="I27" i="1"/>
  <c r="I28" i="1"/>
  <c r="I29" i="1"/>
  <c r="I31" i="1"/>
  <c r="I33" i="1"/>
  <c r="I34" i="1"/>
  <c r="I35" i="1"/>
  <c r="I37" i="1"/>
  <c r="I38" i="1"/>
  <c r="I39" i="1"/>
  <c r="I20" i="1"/>
  <c r="AC22" i="1" l="1"/>
  <c r="AC23" i="1"/>
  <c r="AC24" i="1"/>
  <c r="AC25" i="1"/>
  <c r="AC27" i="1"/>
  <c r="AC28" i="1"/>
  <c r="AC35" i="1"/>
  <c r="AB21" i="1" l="1"/>
  <c r="AC21" i="1" s="1"/>
  <c r="AB22" i="1"/>
  <c r="AB23" i="1"/>
  <c r="AB24" i="1"/>
  <c r="AB25" i="1"/>
  <c r="AB27" i="1"/>
  <c r="AB28" i="1"/>
  <c r="AB29" i="1"/>
  <c r="AC29" i="1" s="1"/>
  <c r="AB31" i="1"/>
  <c r="AC31" i="1" s="1"/>
  <c r="AB33" i="1"/>
  <c r="AC33" i="1" s="1"/>
  <c r="AB34" i="1"/>
  <c r="AC34" i="1" s="1"/>
  <c r="AB35" i="1"/>
  <c r="AB37" i="1"/>
  <c r="AC37" i="1" s="1"/>
  <c r="AB38" i="1"/>
  <c r="AC38" i="1" s="1"/>
  <c r="AB39" i="1"/>
  <c r="AC39" i="1" s="1"/>
  <c r="AB20" i="1"/>
  <c r="AC20" i="1" s="1"/>
  <c r="J27" i="1" l="1"/>
  <c r="J28" i="1"/>
  <c r="J29" i="1"/>
  <c r="J31" i="1"/>
  <c r="J35" i="1"/>
  <c r="J39" i="1"/>
  <c r="J21" i="1"/>
  <c r="J20" i="1"/>
  <c r="J25" i="1" l="1"/>
  <c r="J24" i="1"/>
  <c r="J33" i="1" l="1"/>
  <c r="J34" i="1"/>
  <c r="J38" i="1"/>
  <c r="J37" i="1"/>
  <c r="J23" i="1"/>
  <c r="J22" i="1"/>
  <c r="J51" i="1" l="1"/>
</calcChain>
</file>

<file path=xl/sharedStrings.xml><?xml version="1.0" encoding="utf-8"?>
<sst xmlns="http://schemas.openxmlformats.org/spreadsheetml/2006/main" count="1406" uniqueCount="204">
  <si>
    <t>Bedrijfsnaam</t>
  </si>
  <si>
    <t>Contactpersoon</t>
  </si>
  <si>
    <t>Contactpersoon op locatie</t>
  </si>
  <si>
    <t>Aantal</t>
  </si>
  <si>
    <t>Totaal</t>
  </si>
  <si>
    <t>Adres</t>
  </si>
  <si>
    <t>Postcode &amp; Woonplaats</t>
  </si>
  <si>
    <t>Telefoonnummer</t>
  </si>
  <si>
    <t>Emailadres</t>
  </si>
  <si>
    <t>Presentatiezuil</t>
  </si>
  <si>
    <t>Prijs/st</t>
  </si>
  <si>
    <t>Product</t>
  </si>
  <si>
    <t xml:space="preserve">Wit </t>
  </si>
  <si>
    <t xml:space="preserve">Zwart </t>
  </si>
  <si>
    <t>Kleur</t>
  </si>
  <si>
    <t>Afmetingen (lxbxh)</t>
  </si>
  <si>
    <t xml:space="preserve">Laptop  Macbook </t>
  </si>
  <si>
    <t>N.v.t.</t>
  </si>
  <si>
    <t>Sticker incl. montage</t>
  </si>
  <si>
    <t>75x75x110 cm</t>
  </si>
  <si>
    <t xml:space="preserve">50x50x100 cm </t>
  </si>
  <si>
    <t xml:space="preserve">45x95 cm </t>
  </si>
  <si>
    <t>70x105 cm</t>
  </si>
  <si>
    <t xml:space="preserve">Folderdisplay </t>
  </si>
  <si>
    <t>Antraciet</t>
  </si>
  <si>
    <t>Wit</t>
  </si>
  <si>
    <t>Stoel art-deco</t>
  </si>
  <si>
    <t>Kruk vierkant wit</t>
  </si>
  <si>
    <t>Trendsetters</t>
  </si>
  <si>
    <t>TMB</t>
  </si>
  <si>
    <t>Verhuurprijs</t>
  </si>
  <si>
    <t>Transport &amp; handeling</t>
  </si>
  <si>
    <t>Brugtafel STA</t>
  </si>
  <si>
    <t>Brugtafel ZIT</t>
  </si>
  <si>
    <t xml:space="preserve">I Kiosk inclusief Ipad </t>
  </si>
  <si>
    <t>130x60x110 cm</t>
  </si>
  <si>
    <t>130x60x85 cm</t>
  </si>
  <si>
    <t>Arbeid per uur</t>
  </si>
  <si>
    <t>Dryhire prijs</t>
  </si>
  <si>
    <t>Leverancier</t>
  </si>
  <si>
    <t>Arbeidsuren</t>
  </si>
  <si>
    <t>Klant korting</t>
  </si>
  <si>
    <t>Korting?</t>
  </si>
  <si>
    <t>Ja</t>
  </si>
  <si>
    <t>Nee</t>
  </si>
  <si>
    <t>Boels</t>
  </si>
  <si>
    <t>Bridge</t>
  </si>
  <si>
    <t>Verschil</t>
  </si>
  <si>
    <t>Orignele dryhire</t>
  </si>
  <si>
    <t>Adexpo</t>
  </si>
  <si>
    <t>ADexpo</t>
  </si>
  <si>
    <t>Marktprijs verschillen</t>
  </si>
  <si>
    <t>Prijsberekening standinrichting</t>
  </si>
  <si>
    <t>iKiosk inclusief iPad  
(incl. persoonlijke sticker, excl.dtp kosten)</t>
  </si>
  <si>
    <t>Plasmascherm 42 inch met statief 
en luidsprekers</t>
  </si>
  <si>
    <t>eAVr</t>
  </si>
  <si>
    <t>Computerverhuur</t>
  </si>
  <si>
    <t>Arendje</t>
  </si>
  <si>
    <t>Presentatie zuil met afsluitbare deur 
(excl belettering)</t>
  </si>
  <si>
    <t>Presentatie zuil met afsluitbare deur en transparate kap (excl belettering)</t>
  </si>
  <si>
    <t xml:space="preserve">Plasmascherm 42 inch met statief </t>
  </si>
  <si>
    <t>Standnummer</t>
  </si>
  <si>
    <t>Klant marge</t>
  </si>
  <si>
    <t>50x50x90 cm</t>
  </si>
  <si>
    <t>Meubilair</t>
  </si>
  <si>
    <t>Stroomvoorziening</t>
  </si>
  <si>
    <t>Wanden</t>
  </si>
  <si>
    <t>Statafel 0.75m x 0.75m x 1.10m (l x b x h)</t>
  </si>
  <si>
    <t>Achterwand: zwart doek met geprinte banner
200 x 150cm (BxH)</t>
  </si>
  <si>
    <t>Stroompunt 1500w</t>
  </si>
  <si>
    <t>Stroompunt 1000w</t>
  </si>
  <si>
    <t>Stroompunt 3000w</t>
  </si>
  <si>
    <t>Zijwanden:
polystretch wit</t>
  </si>
  <si>
    <t>13 A</t>
  </si>
  <si>
    <t>1</t>
  </si>
  <si>
    <t>Sales item</t>
  </si>
  <si>
    <t>Sub-hire</t>
  </si>
  <si>
    <t>Probo</t>
  </si>
  <si>
    <t>Bijlage 1 - Overzicht standaard materialen</t>
  </si>
  <si>
    <t>Bijlage 2 - Productafbeeldingen</t>
  </si>
  <si>
    <t>Bijlage 3 - Aanleverspecificaties printwerk</t>
  </si>
  <si>
    <t xml:space="preserve">540 x H370 cm </t>
  </si>
  <si>
    <t xml:space="preserve">740 x H370 cm </t>
  </si>
  <si>
    <t xml:space="preserve">840 x H370 cm </t>
  </si>
  <si>
    <t xml:space="preserve">1040 x H370 cm </t>
  </si>
  <si>
    <t>Banner PVC/frontlit Links en rechts schoonsnijden. Boven en onder voorzien van tunnelzoom.</t>
  </si>
  <si>
    <t>Standwand PVC/frontlit Links, boven en rechts voorzien van ringen. Onderzijde schoongesnijden</t>
  </si>
  <si>
    <t>LCD-scherm 47 inch met statief high brightness</t>
  </si>
  <si>
    <t>-</t>
  </si>
  <si>
    <t>Party Rent</t>
  </si>
  <si>
    <t>LEM kruk</t>
  </si>
  <si>
    <t>Transport m3</t>
  </si>
  <si>
    <t>Presentatiezuil met afsluitbare deur 
50x50x90 cm</t>
  </si>
  <si>
    <t xml:space="preserve">Presentatiezuil  met afsluitbare deur en transparante kap
50x50x100 cm </t>
  </si>
  <si>
    <t>Presentatie zuil met afsluitbare deur
75x75x110 cm</t>
  </si>
  <si>
    <t xml:space="preserve">LCD-scherm 47 inch 
met statief </t>
  </si>
  <si>
    <t>m3</t>
  </si>
  <si>
    <t>Factor</t>
  </si>
  <si>
    <t>21A</t>
  </si>
  <si>
    <t>21B</t>
  </si>
  <si>
    <t>21C</t>
  </si>
  <si>
    <t xml:space="preserve"> 200 x H150 cm</t>
  </si>
  <si>
    <t>Standwand PVC/frontlit per m2</t>
  </si>
  <si>
    <r>
      <rPr>
        <b/>
        <sz val="11"/>
        <color theme="1"/>
        <rFont val="Calibri"/>
        <family val="2"/>
        <scheme val="minor"/>
      </rPr>
      <t xml:space="preserve">Aanleverspecificaties standwanden en banners:
</t>
    </r>
    <r>
      <rPr>
        <sz val="11"/>
        <color theme="1"/>
        <rFont val="Calibri"/>
        <family val="2"/>
        <scheme val="minor"/>
      </rPr>
      <t xml:space="preserve">- Bestanden aanleveren formaat 1 op 1
- Bestand per stuk aanleveren in PDF
- Bestanden dienen in CMYK kleuren aangeleverd te worden geen PMS
- De resolutie moet minimaal 150 DPI zijn
- Teksten omzetten naar contouren/outlines
- Geen overlap, bleed of snijlijnen toepassen
- Rondom 5cm vrijhouden van tekst en afbeeldingen ivm ringen en/of tunnelzomen tbv bevestiging.
- Afloop standwand rondom 5mm (een standwand van 5400 x 3700mm, moet 5410 x 3710mm worden aangeleverd)
- Bij toepassing van een tunnelzoom dient de afloop per tunnelzijde 135mm te zijn (deze vrijhouden van tekst en afbeeldingen)
</t>
    </r>
    <r>
      <rPr>
        <b/>
        <sz val="11"/>
        <color theme="1"/>
        <rFont val="Calibri"/>
        <family val="2"/>
        <scheme val="minor"/>
      </rPr>
      <t>Uiterste</t>
    </r>
    <r>
      <rPr>
        <sz val="11"/>
        <color theme="1"/>
        <rFont val="Calibri"/>
        <family val="2"/>
        <scheme val="minor"/>
      </rPr>
      <t xml:space="preserve"> a</t>
    </r>
    <r>
      <rPr>
        <b/>
        <sz val="11"/>
        <color theme="1"/>
        <rFont val="Calibri"/>
        <family val="2"/>
        <scheme val="minor"/>
      </rPr>
      <t>anleverdatum bestanden: 26 februari 2016</t>
    </r>
  </si>
  <si>
    <r>
      <rPr>
        <b/>
        <sz val="11"/>
        <color theme="1"/>
        <rFont val="Calibri"/>
        <family val="2"/>
        <scheme val="minor"/>
      </rPr>
      <t xml:space="preserve">Aanleverspecificaties stickers:
</t>
    </r>
    <r>
      <rPr>
        <sz val="11"/>
        <color theme="1"/>
        <rFont val="Calibri"/>
        <family val="2"/>
        <scheme val="minor"/>
      </rPr>
      <t xml:space="preserve">- Bestanden aanleveren formaat 1 op 1
- Bestand per stuk aanleveren in PDF
- Bestanden dienen in CMYK kleuren aangeleverd te worden geen PMS
- De resolutie moet minimaal 150 DPI zijn
- Teksten omzetten naar contouren/outlines
- Geen overlap, bleed of snijlijnen toepassen
</t>
    </r>
    <r>
      <rPr>
        <b/>
        <sz val="11"/>
        <color theme="1"/>
        <rFont val="Calibri"/>
        <family val="2"/>
        <scheme val="minor"/>
      </rPr>
      <t>Uiterste aanleverdatum bestanden: 26 februari 2016</t>
    </r>
  </si>
  <si>
    <r>
      <t xml:space="preserve">Aanleverspecificaties standwand 2.71 x 3.71m:
</t>
    </r>
    <r>
      <rPr>
        <sz val="11"/>
        <color theme="1"/>
        <rFont val="Calibri"/>
        <family val="2"/>
        <scheme val="minor"/>
      </rPr>
      <t xml:space="preserve">Standaard standwanden van formaat 2.70 x 3.70m kunnen worden besteld voor de volgende standnummers: 3, 4, 5, 17, 18, 19, 21A, 21B en 21C.
- Bestanden aanleveren formaat 1 op 1
- Bestand per stuk aanleveren in PDF
- Bestanden dienen in CMYK kleuren aangeleverd te worden geen PMS
- De resolutie moet minimaal 150 DPI zijn
- Teksten omzetten naar contouren/outlines
- Geen overlap, bleed of snijlijnen toepassen.
- PDF-formaat 2710 x 3705mm
- Zichtbare gedeelte van de banner: 2700 x 3575mm
- Tekst plaatsen binnen 2700 x 3445mm
</t>
    </r>
    <r>
      <rPr>
        <b/>
        <sz val="11"/>
        <color theme="1"/>
        <rFont val="Calibri"/>
        <family val="2"/>
        <scheme val="minor"/>
      </rPr>
      <t>Uiterste aanleverdatum bestanden: 26 februari 2016</t>
    </r>
  </si>
  <si>
    <t>DVD speler (HDMI)</t>
  </si>
  <si>
    <t>Alle genoemde prijzen zijn exclusief btw en inclusief transport en plaatsing op locatie. Heeft u nog andere wensen? Neem dan contact op met ons op via telefoonnr: 073-5432666 of per email: info@bridge-ef.com</t>
  </si>
  <si>
    <t>Stoel white design</t>
  </si>
  <si>
    <t>Wateraanvoer</t>
  </si>
  <si>
    <t>Waterafvoer</t>
  </si>
  <si>
    <t>Internetaansluiting</t>
  </si>
  <si>
    <t>Elektriciteit 230v 16A</t>
  </si>
  <si>
    <t>Elektriciteit 380v 32A</t>
  </si>
  <si>
    <t>Locatie</t>
  </si>
  <si>
    <r>
      <t>Standaard aanwezig in uw stand:</t>
    </r>
    <r>
      <rPr>
        <sz val="11"/>
        <color theme="1"/>
        <rFont val="Calibri"/>
        <family val="2"/>
        <scheme val="minor"/>
      </rPr>
      <t xml:space="preserve"> per type stand verschilt de standaard standinrichting. Een overzicht van de standaard materialen per stand is als 'Bijlage 1 - Overzicht standaard materialen' toegevoegd.
In de onderstaande tabel heeft u de mogelijkheid het aantal gewenste producten in te voeren. De totaal prijs wordt automatisch berekend. Een overzicht van bijbehorende productafbeeldingen is toegevoegd als 'Bijlage 2 - Productafbeeldingen'. De aanleverspecificaties zijn beschreven in 'Bijlage 3 - Aanleverspecificaties printwerk'. 
</t>
    </r>
    <r>
      <rPr>
        <b/>
        <sz val="11"/>
        <color theme="1"/>
        <rFont val="Calibri"/>
        <family val="2"/>
        <scheme val="minor"/>
      </rPr>
      <t xml:space="preserve">Let op! Deadline voor het aanleveren voor printwerkbestanden is 26 februari 2016.
</t>
    </r>
    <r>
      <rPr>
        <sz val="11"/>
        <color theme="1"/>
        <rFont val="Calibri"/>
        <family val="2"/>
        <scheme val="minor"/>
      </rPr>
      <t>Voor overige zaken vragen wij u contact met ons op te nemen via telefoonnr: 073-5432666 of per email: info@bridge-ef.com</t>
    </r>
  </si>
  <si>
    <t>Bestelformulier standinrichting OVN 2017</t>
  </si>
  <si>
    <t>3.00 x 2.00m</t>
  </si>
  <si>
    <t>4.00 x 2.00m</t>
  </si>
  <si>
    <t>5.00 x 2.00m</t>
  </si>
  <si>
    <t>Standconcept Trussconstructie</t>
  </si>
  <si>
    <t>Printwerk achterwand - Standwand Fronlit banner</t>
  </si>
  <si>
    <t>Printwerk zijwand - Standwand Fronlit banner</t>
  </si>
  <si>
    <t>Afmetingen (bxh)</t>
  </si>
  <si>
    <t>Afmetingen (bxd)</t>
  </si>
  <si>
    <t>Kies hieronder uw standinrichting</t>
  </si>
  <si>
    <r>
      <rPr>
        <sz val="11"/>
        <color theme="1"/>
        <rFont val="Calibri"/>
        <family val="2"/>
        <scheme val="minor"/>
      </rPr>
      <t xml:space="preserve">Indien u heeft gekozen voor Printwerk in uw stand, dan dient u voor [@@ deadline] uw drukwerkbestanden aan te leveren. Voor drukwerkbestanden dient u rekening te houden met de aanleverspecificaties, zie [@@ bijlage aanleverspecificaties]. Wees op tijd en voorkom spoedkosten. [@@ direct overzicht van spoedkosten opnemen in de aanleverspecificaties?]
</t>
    </r>
    <r>
      <rPr>
        <b/>
        <sz val="11"/>
        <color theme="1"/>
        <rFont val="Calibri"/>
        <family val="2"/>
        <scheme val="minor"/>
      </rPr>
      <t/>
    </r>
  </si>
  <si>
    <t>ja</t>
  </si>
  <si>
    <t>Inkoop</t>
  </si>
  <si>
    <t>Verkoop</t>
  </si>
  <si>
    <r>
      <t>Standaard aanwezig in uw stand:</t>
    </r>
    <r>
      <rPr>
        <sz val="11"/>
        <color theme="1"/>
        <rFont val="Calibri"/>
        <family val="2"/>
        <scheme val="minor"/>
      </rPr>
      <t xml:space="preserve"> per type stand verschilt de standaard standinrichting. Een overzicht van de standaard materialen per stand is als 'Bijlage 1 - Overzicht standaard materialen' toegevoegd.
In de onderstaande tabel heeft u de mogelijkheid het aantal gewenste producten in te voeren. De totaal prijs wordt automatisch berekend. Een overzicht van bijbehorende productafbeeldingen is toegevoegd als 'Bijlage 2 - Productafbeeldingen'. 
De aanleverspecificaties zijn beschreven in 'Bijlage 3 - Aanleverspecificaties printwerk'. 
</t>
    </r>
    <r>
      <rPr>
        <b/>
        <sz val="11"/>
        <color theme="1"/>
        <rFont val="Calibri"/>
        <family val="2"/>
        <scheme val="minor"/>
      </rPr>
      <t xml:space="preserve">Let op! Deadline voor het aanleveren voor printwerkbestanden is 26 februari 2016.
</t>
    </r>
    <r>
      <rPr>
        <sz val="11"/>
        <color theme="1"/>
        <rFont val="Calibri"/>
        <family val="2"/>
        <scheme val="minor"/>
      </rPr>
      <t>Voor overige zaken vragen wij u contact met ons op te nemen via telefoonnr: 073-5432666 of per email: info@bridge-ef.com</t>
    </r>
  </si>
  <si>
    <t>nee</t>
  </si>
  <si>
    <t>1.40 x 3.20m</t>
  </si>
  <si>
    <t>3.40 x 3.20m</t>
  </si>
  <si>
    <t>4.40 x 3.20m</t>
  </si>
  <si>
    <t>Standconcept Polystretch &amp; Trussconstructie</t>
  </si>
  <si>
    <t>Standconcept Polystretch</t>
  </si>
  <si>
    <t>In het standconcepten Trussconstrucie zijn full colour standwanden reeds in de prijs inbegrepen die naar wens kunnen worden bedrukt. In het standconcept Polystretch is reeds een banner 2.00 x 1.50m in de prijs inbegrepen. Voor drukwerkbestanden dient u rekening te houden met de aanleverspecificaties, zie [@@ bijlage aanleverspecificaties]. Wees op tijd en voorkom spoedkosten. [@@ direct overzicht van spoedkosten opnemen in de aanleverspecificaties?]</t>
  </si>
  <si>
    <t xml:space="preserve">Printwerk banner 510 </t>
  </si>
  <si>
    <t>2.00 x 1.50m</t>
  </si>
  <si>
    <t>Bijlage 1 - Productafbeeldingen</t>
  </si>
  <si>
    <t>Optioneel printwerk</t>
  </si>
  <si>
    <t>Standformaat</t>
  </si>
  <si>
    <t>Bijlage 2 - Aanleverspecificaties printwerk</t>
  </si>
  <si>
    <r>
      <t xml:space="preserve">Stands worden casco opgeleverd, dat wil zeggen dat het gekozen standconcept wordt opgebouwd en wordt voorzien van standaard standverlichting. De gewenste inrichting kunt u middels dit formulier bestellen.
Een overzicht van de standaard materialen per stand is als 'Bijlage 1 - Overzicht standaard materialen' toegevoegd.
Op pagina 2 heeft u de mogelijkheid om het aantal gewenste producten in te voeren. De totaal prijs wordt automatisch berekend. Een overzicht van bijbehorende productafbeeldingen is toegevoegd als 'Bijlage 1 - Productafbeeldingen'. 
De aanleverspecificaties zijn beschreven in 'Bijlage 2 - Aanleverspecificaties printwerk'. 
</t>
    </r>
    <r>
      <rPr>
        <b/>
        <sz val="11"/>
        <color theme="1"/>
        <rFont val="Calibri"/>
        <family val="2"/>
        <scheme val="minor"/>
      </rPr>
      <t>Let op!</t>
    </r>
    <r>
      <rPr>
        <sz val="11"/>
        <color theme="1"/>
        <rFont val="Calibri"/>
        <family val="2"/>
        <scheme val="minor"/>
      </rPr>
      <t xml:space="preserve"> Deadline voor het aanleveren voor printwerkbestanden is @@ dd mmm jjjj.
Voor overige zaken vragen wij u contact met ons op te nemen via telefoonnr: 073-5432666 of per email: info@bridge-ef.com</t>
    </r>
  </si>
  <si>
    <r>
      <rPr>
        <b/>
        <sz val="11"/>
        <color theme="1"/>
        <rFont val="Calibri"/>
        <family val="2"/>
        <scheme val="minor"/>
      </rPr>
      <t xml:space="preserve">Aanleverspecificaties stickers:
</t>
    </r>
    <r>
      <rPr>
        <sz val="11"/>
        <color theme="1"/>
        <rFont val="Calibri"/>
        <family val="2"/>
        <scheme val="minor"/>
      </rPr>
      <t xml:space="preserve">• Bestanden aanleveren in formaat 1 op 1 (ware grootte)
• Afloop rondom 10mm (voor printwerk met een formaat van 2000 x 1500mm (b x h), moet een drukwerkbestand worden aangeleverd van 2020 x 1520mm (b x h) )
• Geen snijlijnen toepassen
• De resolutie moet minimaal 150 DPI zijn
• Teksten omzetten naar contouren/outlines
• Bestand per stuk aanleveren in PDF
• Bestanden dienen in CMYK kleuren aangeleverd te worden geen PMS
• Bestandsnaam als volgt aanleveren: OVN2016_Standnummer_Standhouder_Sticker_Afmeting
• Bestanden aanleveren via www.wetransfer.nl ; E-mailadres is: printwerk@bridge-ef.com 
</t>
    </r>
    <r>
      <rPr>
        <b/>
        <sz val="11"/>
        <color theme="1"/>
        <rFont val="Calibri"/>
        <family val="2"/>
        <scheme val="minor"/>
      </rPr>
      <t>Uiterste aanleverdatum bestanden: @@ dd mmm jjjj</t>
    </r>
  </si>
  <si>
    <t>Tapijt per m2</t>
  </si>
  <si>
    <t>Laminaat per m2</t>
  </si>
  <si>
    <t>Houtmotief</t>
  </si>
  <si>
    <t>Naar keuze</t>
  </si>
  <si>
    <t>Subtotaal stand</t>
  </si>
  <si>
    <t>Subtotaal inrichting</t>
  </si>
  <si>
    <r>
      <rPr>
        <b/>
        <sz val="11"/>
        <color theme="1"/>
        <rFont val="Calibri"/>
        <family val="2"/>
        <scheme val="minor"/>
      </rPr>
      <t xml:space="preserve">Aanleverspecificaties peesdoeken:
</t>
    </r>
    <r>
      <rPr>
        <sz val="11"/>
        <color theme="1"/>
        <rFont val="Calibri"/>
        <family val="2"/>
        <scheme val="minor"/>
      </rPr>
      <t xml:space="preserve">• Bestanden aanleveren in formaat 1 op 1 (ware grootte)
• Afloop rondom 10mm (voor printwerk met een formaat van 2000 x 1500mm (b x h), moet een drukwerkbestand worden aangeleverd van 2020 x 1520mm (b x h) )
• Geen snijlijnen toepassen
• De resolutie moet minimaal 150 DPI zijn
• Teksten omzetten naar contouren/outlines
• Bestand per stuk aanleveren in PDF
• Bestanden dienen in CMYK kleuren aangeleverd te worden geen PMS
• Bestandsnaam als volgt aanleveren: OVN2016_Standnummer_Standhouder_Peesdoek_Afmeting
• Bestanden aanleveren via www.wetransfer.nl ; E-mailadres is: printwerk@bridge-ef.com 
</t>
    </r>
    <r>
      <rPr>
        <b/>
        <sz val="11"/>
        <color theme="1"/>
        <rFont val="Calibri"/>
        <family val="2"/>
        <scheme val="minor"/>
      </rPr>
      <t>Uiterste</t>
    </r>
    <r>
      <rPr>
        <sz val="11"/>
        <color theme="1"/>
        <rFont val="Calibri"/>
        <family val="2"/>
        <scheme val="minor"/>
      </rPr>
      <t xml:space="preserve"> a</t>
    </r>
    <r>
      <rPr>
        <b/>
        <sz val="11"/>
        <color theme="1"/>
        <rFont val="Calibri"/>
        <family val="2"/>
        <scheme val="minor"/>
      </rPr>
      <t>anleverdatum bestanden: @@ dd mmm jjjj</t>
    </r>
  </si>
  <si>
    <r>
      <rPr>
        <b/>
        <sz val="11"/>
        <color theme="1"/>
        <rFont val="Calibri"/>
        <family val="2"/>
        <scheme val="minor"/>
      </rPr>
      <t xml:space="preserve">Aanleverspecificaties standwanden
</t>
    </r>
    <r>
      <rPr>
        <sz val="11"/>
        <color theme="1"/>
        <rFont val="Calibri"/>
        <family val="2"/>
        <scheme val="minor"/>
      </rPr>
      <t xml:space="preserve">• Bestanden aanleveren in formaat 1 op 1 (ware grootte)
• Afloop rondom 10mm (voor printwerk met een formaat van 2000 x 1500mm (b x h), moet een drukwerkbestand worden aangeleverd van 2020 x 1520mm (b x h) )
• Rondom 50mm vrijhouden van tekst en afbeeldingen i.v.m. afwerking van de standwand
• Geen snijlijnen toepassen
• De resolutie moet minimaal 150 DPI zijn
• Teksten omzetten naar contouren/outlines
• Bestand per stuk aanleveren in PDF
• Bestanden dienen in CMYK kleuren aangeleverd te worden geen PMS
• Bestandsnaam als volgt aanleveren: OVN2016_Standnummer_Standhouder_Standwand_Afmeting
• Bestanden aanleveren via www.wetransfer.nl ; E-mailadres is: printwerk@bridge-ef.com 
</t>
    </r>
    <r>
      <rPr>
        <b/>
        <sz val="11"/>
        <color theme="1"/>
        <rFont val="Calibri"/>
        <family val="2"/>
        <scheme val="minor"/>
      </rPr>
      <t>Uiterste aanleverdatum bestanden: @@ dd mmm jjjj</t>
    </r>
  </si>
  <si>
    <t>Printwerk peesdoek dekostof - Achterwand</t>
  </si>
  <si>
    <t>Standconcept Polystrectch</t>
  </si>
  <si>
    <t>Printwerk banner - Achterwand volledig</t>
  </si>
  <si>
    <t>Printwerk banner - Achterwand logo</t>
  </si>
  <si>
    <t>2.70 x 3.07m</t>
  </si>
  <si>
    <t>Inkoop+ dry-hire</t>
  </si>
  <si>
    <t xml:space="preserve">Hieronder kunt u kiezen voor een banner voor de achterwand en zijwand. De banner kan geheel naar wens full colour worden bedrukt. </t>
  </si>
  <si>
    <t>Productafbeeldingen</t>
  </si>
  <si>
    <t xml:space="preserve">De achterwand van de Aluvision stand kan volledig worden voorzien van een peesdoek dekostof, welke full colour naar wens kan worden bedrukt. Op deze manier kan de stand op eenvoudige wijze worden aangepast op uw corperate identity.
</t>
  </si>
  <si>
    <t xml:space="preserve">De achterwand van de Aluvision stand kan volledig worden voorzien van een fronlit banner, welke full colour naar wens kan worden bedrukt. Op deze manier kan de stand op eenvoudige wijze worden aangepast op uw corperate identity.
</t>
  </si>
  <si>
    <t>Elektriciteit 380v 16A</t>
  </si>
  <si>
    <t>Wateraanvoer  en -afvoer</t>
  </si>
  <si>
    <t>Internetaansluiting (wifi)</t>
  </si>
  <si>
    <t>Normale verkoop</t>
  </si>
  <si>
    <t xml:space="preserve"> </t>
  </si>
  <si>
    <t>Subtotaal stand Aluvision</t>
  </si>
  <si>
    <t>Specials t.b.v. standconcept Aluvision 5.00 x 2.00m</t>
  </si>
  <si>
    <t>Standconcept Trussconstructie 5.00 x 2.00m</t>
  </si>
  <si>
    <t>Specials t.b.v. standconcept Trussconstructie 5.00 x 2.00m</t>
  </si>
  <si>
    <t>Standconcept Aluvision 5.00 x 2.00m</t>
  </si>
  <si>
    <t>5.00 x 2.00m (bxd)</t>
  </si>
  <si>
    <t>4.960 x 2.976m (bxh)</t>
  </si>
  <si>
    <t>Subtotaal stand Trussconstructie</t>
  </si>
  <si>
    <t>Aanleverspecificaties printwerk</t>
  </si>
  <si>
    <t>In de onderstaande tabel kunt u aangegeven welke materialen u wilt bestellen voor uw stand. Een overzicht van bijbehorende productafbeeldingen kunt u vinden op pagina 4. 
De totaal prijs van de gekozen materialen wordt automatisch berekend. Alle genoemde prijzen zijn exclusief btw en inclusief transport en plaatsing op locatie. Heeft u nog andere wensen? Neem dan contact op met ons op via telefoonnr: 073-5432666 of per email: info@bridge-ef.com</t>
  </si>
  <si>
    <t xml:space="preserve">Het standconcept Trussconstructie 5,00 x 2,00m wordt voorzien van de volgende materialen:
- 2x HQI-lamp 150w
- 1x Fronlit banner 4.40 x 3.20m (b x h)
- 1x Fronlit banner 1.40 x 3.20m (b x h)
Hieronder kunt u kiezen om de standaard stand uit te breiden met specials specifiek voor dit standconcept.
Daarnaast kunt u op pagina 3 tevens een keuze maken uit diverse materialen voor de inrichting van uw stand. 
</t>
  </si>
  <si>
    <t>Printwerk peesdoek dekostof - Zijwand</t>
  </si>
  <si>
    <t>Prijs op aanvraag</t>
  </si>
  <si>
    <t>Stoel kuip met houten poten</t>
  </si>
  <si>
    <t>1.984 x 2.976m (b x h)</t>
  </si>
  <si>
    <t xml:space="preserve">Voor onze realisaties kunt u ook onze website bekijken: www.showyourbest.nl </t>
  </si>
  <si>
    <t>Voor inspiratie kunt u onze webpagina bekijken: www. bridge-ef.com/handouts bekijken.</t>
  </si>
  <si>
    <t>Extra opties: achterwand en zijwanden full colorprint</t>
  </si>
  <si>
    <t xml:space="preserve">Het standconcept Aluvision 5,00 x 2,00m wordt voorzien van de volgende materialen:
- 2x HQI-lamp 150w
- 1x forex board 3mm 2.958 x 0.986m, die wordt voorzien van uw logo en naam
Hieronder kunt u kiezen om de standaard stand uit te breiden met specials specifiek voor dit standconcept.
Daarnaast kunt u op pagina 3 tevens een keuze maken uit diverse materialen voor de inrichting van uw stand. 
</t>
  </si>
  <si>
    <r>
      <rPr>
        <sz val="11"/>
        <color theme="1"/>
        <rFont val="Calibri"/>
        <family val="2"/>
        <scheme val="minor"/>
      </rPr>
      <t xml:space="preserve">Voor het printwerk in uw stand dient u uiterlijk </t>
    </r>
    <r>
      <rPr>
        <b/>
        <sz val="11"/>
        <color theme="1"/>
        <rFont val="Calibri"/>
        <family val="2"/>
        <scheme val="minor"/>
      </rPr>
      <t xml:space="preserve">vrijdag 18-01-2019 </t>
    </r>
    <r>
      <rPr>
        <sz val="11"/>
        <color theme="1"/>
        <rFont val="Calibri"/>
        <family val="2"/>
        <scheme val="minor"/>
      </rPr>
      <t xml:space="preserve">uw drukwerkbestanden aan te leveren. Voor drukwerkbestanden dient u rekening te houden met de aanleverspecificaties, zie pagina 5 voor de aanleverspecificaties van het drukwerk. Wees op tijd en voorkom spoedkosten.
</t>
    </r>
    <r>
      <rPr>
        <b/>
        <sz val="11"/>
        <color theme="1"/>
        <rFont val="Calibri"/>
        <family val="2"/>
        <scheme val="minor"/>
      </rPr>
      <t/>
    </r>
  </si>
  <si>
    <t>Bestelformulier standinrichting OVN 2019</t>
  </si>
  <si>
    <t xml:space="preserve">Deadline bestellingen:  vrijdag 18-01-2019 
Deadline aanleveren drukwerkbestanden: vrijdag 18-01-2019 </t>
  </si>
  <si>
    <r>
      <rPr>
        <b/>
        <sz val="11"/>
        <color theme="1"/>
        <rFont val="Calibri"/>
        <family val="2"/>
        <scheme val="minor"/>
      </rPr>
      <t xml:space="preserve">Aanleverspecificaties Standwanden standconcept Polystretch &amp; Trussconstructie
</t>
    </r>
    <r>
      <rPr>
        <sz val="11"/>
        <color theme="1"/>
        <rFont val="Calibri"/>
        <family val="2"/>
        <scheme val="minor"/>
      </rPr>
      <t xml:space="preserve">• Bestanden aanleveren in formaat 1 op 1 (ware grootte)
• Afloop rondom 10mm (voor printwerk met een formaat van 2000 x 1500mm (b x h), moet een drukwerkbestand worden aangeleverd van 2020 x 1520mm (b x h) )
• Rondom 50mm vrijhouden van tekst en afbeeldingen i.v.m. afwerking van de standwand
• Geen snijlijnen toepassen
• De resolutie moet minimaal 150 DPI zijn
• Teksten omzetten naar contouren/outlines
• Bestand per stuk aanleveren in PDF
• Bestanden dienen in CMYK kleuren aangeleverd te worden geen PMS
• Bestandsnaam als volgt aanleveren: OVN2019_Standnummer_Standhouder_Standwand_Afmeting
• Bestanden aanleveren via www.wetransfer.nl ; E-mailadres is: printwerk@bridge-ef.com 
</t>
    </r>
    <r>
      <rPr>
        <b/>
        <sz val="11"/>
        <color theme="1"/>
        <rFont val="Calibri"/>
        <family val="2"/>
        <scheme val="minor"/>
      </rPr>
      <t>Uiterste aanleverdatum bestanden: vrijdag 18-01-2019</t>
    </r>
  </si>
  <si>
    <r>
      <rPr>
        <b/>
        <sz val="11"/>
        <color theme="1"/>
        <rFont val="Calibri"/>
        <family val="2"/>
        <scheme val="minor"/>
      </rPr>
      <t xml:space="preserve">Aanleverspecificaties stickers:
</t>
    </r>
    <r>
      <rPr>
        <sz val="11"/>
        <color theme="1"/>
        <rFont val="Calibri"/>
        <family val="2"/>
        <scheme val="minor"/>
      </rPr>
      <t xml:space="preserve">• Bestanden aanleveren in formaat 1 op 1 (ware grootte)
• Afloop rondom 10mm (voor printwerk met een formaat van 2000 x 1500mm (b x h), moet een drukwerkbestand worden aangeleverd van 2020 x 1520mm (b x h) )
• Geen snijlijnen toepassen
• De resolutie moet minimaal 150 DPI zijn
• Teksten omzetten naar contouren/outlines
• Bestand per stuk aanleveren in PDF
• Bestanden dienen in CMYK kleuren aangeleverd te worden geen PMS
• Bestandsnaam als volgt aanleveren: OVN2019_Standnummer_Standhouder_Sticker_Afmeting
• Bestanden aanleveren via www.wetransfer.nl ; E-mailadres is: printwerk@bridge-ef.com 
</t>
    </r>
    <r>
      <rPr>
        <b/>
        <sz val="11"/>
        <color theme="1"/>
        <rFont val="Calibri"/>
        <family val="2"/>
        <scheme val="minor"/>
      </rPr>
      <t>Uiterste aanleverdatum bestanden: vrijdag 18-01-2019</t>
    </r>
  </si>
  <si>
    <r>
      <rPr>
        <b/>
        <sz val="11"/>
        <color theme="1"/>
        <rFont val="Calibri"/>
        <family val="2"/>
        <scheme val="minor"/>
      </rPr>
      <t xml:space="preserve">Aanleverspecificaties - Standenwanden standconcept Aluvision
</t>
    </r>
    <r>
      <rPr>
        <sz val="11"/>
        <color theme="1"/>
        <rFont val="Calibri"/>
        <family val="2"/>
        <scheme val="minor"/>
      </rPr>
      <t xml:space="preserve">• Bestanden aanleveren in formaat 1 op 1 (ware grootte)
• Afloop rondom 10mm (voor printwerk met een formaat van 2000 x 1500mm (b x h), moet een drukwerkbestand worden aangeleverd van 2020 x 1520mm (b x h) )
• Geen snijlijnen toepassen
• De resolutie moet minimaal 150 DPI zijn
• Teksten omzetten naar contouren/outlines
• Bestand per stuk aanleveren in PDF
• Bestanden dienen in CMYK kleuren aangeleverd te worden geen PMS
• Bestandsnaam als volgt aanleveren: OVN2019_Standnummer_Standhouder_Peesdoek_Afmeting
• Bestanden aanleveren via www.wetransfer.nl ; E-mailadres is: printwerk@bridge-ef.com 
</t>
    </r>
    <r>
      <rPr>
        <b/>
        <sz val="11"/>
        <color theme="1"/>
        <rFont val="Calibri"/>
        <family val="2"/>
        <scheme val="minor"/>
      </rPr>
      <t>Uiterste</t>
    </r>
    <r>
      <rPr>
        <sz val="11"/>
        <color theme="1"/>
        <rFont val="Calibri"/>
        <family val="2"/>
        <scheme val="minor"/>
      </rPr>
      <t xml:space="preserve"> a</t>
    </r>
    <r>
      <rPr>
        <b/>
        <sz val="11"/>
        <color theme="1"/>
        <rFont val="Calibri"/>
        <family val="2"/>
        <scheme val="minor"/>
      </rPr>
      <t>anleverdatum bestanden: vrijdag 18-01-2019</t>
    </r>
  </si>
  <si>
    <t>Media player (HDMI)</t>
  </si>
  <si>
    <t>Balie RGB Aluvision incl. full-colour sticker
                                                   full-colour sticker</t>
  </si>
  <si>
    <t>135x78x119cm
135 x 80 cm</t>
  </si>
  <si>
    <t>Wit
Full-colour</t>
  </si>
  <si>
    <t>Balie rond Aluvision incl. full-colour sticker
                                                    full-colour sticker</t>
  </si>
  <si>
    <t>234x100x100 cm
2234x992 mm</t>
  </si>
  <si>
    <t>Balie rond Aluvision</t>
  </si>
  <si>
    <t>Balie RGB Aluvision</t>
  </si>
  <si>
    <t>LCD-scherm 48 inch met statief
en luidsprekers</t>
  </si>
  <si>
    <t>LCD-scherm 48 inch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</si>
</sst>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_-&quot;€&quot;\ * #,##0.00\-;_-&quot;€&quot;\ * &quot;-&quot;??_-;_-@_-"/>
    <numFmt numFmtId="165" formatCode="_ [$€-2]\ * #,##0.00_ ;_ [$€-2]\ * \-#,##0.00_ ;_ [$€-2]\ * &quot;-&quot;??_ ;_ @_ "/>
  </numFmts>
  <fonts count="9"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20"/>
      <color theme="1"/>
      <name val="Calibri"/>
      <family val="2"/>
      <scheme val="minor"/>
    </font>
    <font>
      <sz val="22"/>
      <color theme="1"/>
      <name val="Calibri"/>
      <family val="2"/>
      <scheme val="minor"/>
    </font>
    <font>
      <b/>
      <sz val="14"/>
      <color theme="1"/>
      <name val="Calibri"/>
      <family val="2"/>
      <scheme val="minor"/>
    </font>
    <font>
      <sz val="11"/>
      <name val="Calibri"/>
      <family val="2"/>
      <scheme val="minor"/>
    </font>
    <font>
      <u/>
      <sz val="11"/>
      <color theme="1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67">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s>
  <cellStyleXfs count="3">
    <xf numFmtId="0" fontId="0" fillId="0" borderId="0"/>
    <xf numFmtId="164" fontId="1" fillId="0" borderId="0" applyFont="0" applyFill="0" applyBorder="0" applyAlignment="0" applyProtection="0"/>
    <xf numFmtId="0" fontId="8" fillId="0" borderId="0" applyNumberFormat="0" applyFill="0" applyBorder="0" applyAlignment="0" applyProtection="0"/>
  </cellStyleXfs>
  <cellXfs count="392">
    <xf numFmtId="0" fontId="0" fillId="0" borderId="0" xfId="0"/>
    <xf numFmtId="164" fontId="1" fillId="0" borderId="0" xfId="1" applyFont="1" applyProtection="1"/>
    <xf numFmtId="0" fontId="0" fillId="0" borderId="0" xfId="0" applyProtection="1"/>
    <xf numFmtId="0" fontId="0" fillId="2" borderId="7" xfId="0" applyFill="1" applyBorder="1" applyProtection="1"/>
    <xf numFmtId="0" fontId="0" fillId="2" borderId="0" xfId="0" applyFill="1" applyBorder="1" applyProtection="1"/>
    <xf numFmtId="0" fontId="0" fillId="0" borderId="10" xfId="0" applyBorder="1" applyProtection="1"/>
    <xf numFmtId="0" fontId="0" fillId="2" borderId="0" xfId="0" applyFill="1" applyBorder="1" applyAlignment="1" applyProtection="1">
      <alignment horizontal="right"/>
    </xf>
    <xf numFmtId="164" fontId="2" fillId="2" borderId="0" xfId="1" applyFont="1" applyFill="1" applyBorder="1" applyProtection="1"/>
    <xf numFmtId="164" fontId="2" fillId="2" borderId="8" xfId="1" applyFont="1" applyFill="1" applyBorder="1" applyProtection="1"/>
    <xf numFmtId="0" fontId="0" fillId="2" borderId="2" xfId="0" applyFont="1" applyFill="1" applyBorder="1" applyAlignment="1" applyProtection="1">
      <alignment horizontal="center" vertical="top"/>
      <protection locked="0"/>
    </xf>
    <xf numFmtId="0" fontId="0" fillId="2" borderId="1" xfId="0" applyFont="1" applyFill="1" applyBorder="1" applyAlignment="1" applyProtection="1">
      <alignment horizontal="left" vertical="top"/>
    </xf>
    <xf numFmtId="164" fontId="2" fillId="2" borderId="1" xfId="1" applyFont="1" applyFill="1" applyBorder="1" applyAlignment="1" applyProtection="1">
      <alignment horizontal="left" vertical="top"/>
    </xf>
    <xf numFmtId="164" fontId="0" fillId="2" borderId="2" xfId="1" applyFont="1" applyFill="1" applyBorder="1" applyAlignment="1" applyProtection="1">
      <alignment horizontal="left" vertical="top"/>
    </xf>
    <xf numFmtId="0" fontId="0" fillId="0" borderId="2" xfId="0" applyBorder="1" applyProtection="1"/>
    <xf numFmtId="164" fontId="2" fillId="2" borderId="26" xfId="1" applyFont="1" applyFill="1" applyBorder="1" applyAlignment="1" applyProtection="1">
      <alignment horizontal="left" vertical="top"/>
    </xf>
    <xf numFmtId="164" fontId="0" fillId="2" borderId="17" xfId="1" applyFont="1" applyFill="1" applyBorder="1" applyAlignment="1" applyProtection="1">
      <alignment horizontal="left" vertical="top"/>
    </xf>
    <xf numFmtId="164" fontId="2" fillId="2" borderId="5" xfId="1" applyFont="1" applyFill="1" applyBorder="1" applyProtection="1"/>
    <xf numFmtId="164" fontId="2" fillId="2" borderId="6" xfId="1" applyFont="1" applyFill="1" applyBorder="1" applyProtection="1"/>
    <xf numFmtId="0" fontId="0" fillId="0" borderId="0" xfId="0" applyFont="1" applyBorder="1" applyAlignment="1" applyProtection="1">
      <alignment horizontal="center"/>
    </xf>
    <xf numFmtId="0" fontId="2" fillId="0" borderId="33" xfId="0" applyFont="1" applyBorder="1" applyProtection="1"/>
    <xf numFmtId="9" fontId="0" fillId="0" borderId="34" xfId="0" applyNumberFormat="1" applyBorder="1" applyAlignment="1" applyProtection="1"/>
    <xf numFmtId="9" fontId="0" fillId="0" borderId="35" xfId="0" applyNumberFormat="1" applyBorder="1" applyAlignment="1" applyProtection="1"/>
    <xf numFmtId="0" fontId="0" fillId="0" borderId="0" xfId="0" applyBorder="1" applyProtection="1"/>
    <xf numFmtId="0" fontId="0" fillId="0" borderId="16" xfId="0" applyBorder="1" applyProtection="1"/>
    <xf numFmtId="165" fontId="0" fillId="0" borderId="17" xfId="0" applyNumberFormat="1" applyBorder="1" applyProtection="1"/>
    <xf numFmtId="0" fontId="0" fillId="0" borderId="9" xfId="0" applyBorder="1" applyProtection="1"/>
    <xf numFmtId="165" fontId="0" fillId="0" borderId="11" xfId="0" applyNumberFormat="1" applyBorder="1" applyProtection="1"/>
    <xf numFmtId="0" fontId="2" fillId="0" borderId="7" xfId="0" applyFont="1" applyBorder="1" applyProtection="1"/>
    <xf numFmtId="0" fontId="2" fillId="0" borderId="1" xfId="0" applyFont="1" applyBorder="1" applyProtection="1"/>
    <xf numFmtId="0" fontId="2" fillId="0" borderId="26" xfId="0" applyFont="1" applyBorder="1" applyProtection="1"/>
    <xf numFmtId="0" fontId="2" fillId="0" borderId="7" xfId="0" applyFont="1" applyBorder="1" applyAlignment="1" applyProtection="1"/>
    <xf numFmtId="0" fontId="2" fillId="0" borderId="0" xfId="0" applyFont="1" applyBorder="1" applyAlignment="1" applyProtection="1"/>
    <xf numFmtId="0" fontId="2" fillId="0" borderId="8" xfId="0" applyFont="1" applyBorder="1" applyAlignment="1" applyProtection="1"/>
    <xf numFmtId="165" fontId="0" fillId="0" borderId="16" xfId="0" applyNumberFormat="1" applyBorder="1" applyProtection="1"/>
    <xf numFmtId="165" fontId="0" fillId="0" borderId="2" xfId="0" applyNumberFormat="1" applyBorder="1" applyProtection="1"/>
    <xf numFmtId="2" fontId="0" fillId="0" borderId="2" xfId="0" applyNumberFormat="1" applyBorder="1" applyProtection="1"/>
    <xf numFmtId="2" fontId="0" fillId="0" borderId="2" xfId="0" applyNumberFormat="1" applyBorder="1" applyAlignment="1" applyProtection="1">
      <alignment horizontal="center"/>
    </xf>
    <xf numFmtId="0" fontId="0" fillId="0" borderId="17" xfId="0" applyBorder="1" applyProtection="1"/>
    <xf numFmtId="165" fontId="0" fillId="0" borderId="36" xfId="0" applyNumberFormat="1" applyBorder="1" applyProtection="1"/>
    <xf numFmtId="165" fontId="0" fillId="0" borderId="37" xfId="0" applyNumberFormat="1" applyBorder="1" applyProtection="1"/>
    <xf numFmtId="165" fontId="0" fillId="0" borderId="38" xfId="0" applyNumberFormat="1" applyBorder="1" applyProtection="1"/>
    <xf numFmtId="0" fontId="2" fillId="0" borderId="0" xfId="0" applyFont="1" applyProtection="1"/>
    <xf numFmtId="165" fontId="2" fillId="0" borderId="0" xfId="0" applyNumberFormat="1" applyFont="1" applyProtection="1"/>
    <xf numFmtId="165" fontId="0" fillId="0" borderId="0" xfId="0" applyNumberFormat="1" applyProtection="1"/>
    <xf numFmtId="0" fontId="3" fillId="2" borderId="10" xfId="0" applyFont="1" applyFill="1" applyBorder="1" applyAlignment="1" applyProtection="1">
      <alignment wrapText="1"/>
    </xf>
    <xf numFmtId="0" fontId="3" fillId="2" borderId="11" xfId="0" applyFont="1" applyFill="1" applyBorder="1" applyAlignment="1" applyProtection="1">
      <alignment wrapText="1"/>
    </xf>
    <xf numFmtId="0" fontId="0" fillId="0" borderId="0" xfId="0" applyFont="1" applyBorder="1" applyAlignment="1" applyProtection="1">
      <alignment horizontal="center"/>
    </xf>
    <xf numFmtId="0" fontId="0" fillId="0" borderId="0" xfId="0" applyFont="1" applyBorder="1" applyAlignment="1" applyProtection="1">
      <alignment horizontal="center"/>
    </xf>
    <xf numFmtId="0" fontId="0" fillId="2" borderId="2" xfId="0" applyFont="1" applyFill="1" applyBorder="1" applyAlignment="1" applyProtection="1">
      <alignment horizontal="left" vertical="top"/>
    </xf>
    <xf numFmtId="0" fontId="2" fillId="2" borderId="1" xfId="0" applyFont="1" applyFill="1" applyBorder="1" applyAlignment="1" applyProtection="1">
      <alignment horizontal="left" vertical="top"/>
    </xf>
    <xf numFmtId="0" fontId="0" fillId="2" borderId="2" xfId="0" applyFont="1" applyFill="1" applyBorder="1" applyAlignment="1" applyProtection="1">
      <alignment horizontal="left" vertical="top"/>
    </xf>
    <xf numFmtId="0" fontId="0" fillId="0" borderId="0" xfId="0" applyFont="1" applyBorder="1" applyAlignment="1" applyProtection="1">
      <alignment horizontal="center"/>
    </xf>
    <xf numFmtId="165" fontId="0" fillId="0" borderId="0" xfId="0" applyNumberFormat="1" applyBorder="1" applyProtection="1"/>
    <xf numFmtId="0" fontId="0" fillId="0" borderId="0" xfId="0" applyAlignment="1" applyProtection="1">
      <alignment wrapText="1"/>
    </xf>
    <xf numFmtId="0" fontId="2" fillId="0" borderId="16" xfId="0" applyFont="1" applyBorder="1" applyAlignment="1" applyProtection="1">
      <alignment horizontal="center"/>
    </xf>
    <xf numFmtId="0" fontId="2" fillId="0" borderId="36" xfId="0" applyFont="1" applyBorder="1" applyAlignment="1" applyProtection="1">
      <alignment horizontal="center"/>
    </xf>
    <xf numFmtId="49" fontId="0" fillId="0" borderId="27" xfId="1" applyNumberFormat="1" applyFont="1" applyBorder="1" applyAlignment="1" applyProtection="1">
      <alignment horizontal="center" vertical="center"/>
    </xf>
    <xf numFmtId="49" fontId="0" fillId="0" borderId="30" xfId="1" applyNumberFormat="1" applyFont="1" applyBorder="1" applyAlignment="1" applyProtection="1">
      <alignment horizontal="center" vertical="center"/>
    </xf>
    <xf numFmtId="0" fontId="2" fillId="3" borderId="25" xfId="0" applyFont="1" applyFill="1" applyBorder="1" applyAlignment="1" applyProtection="1">
      <alignment horizontal="center"/>
    </xf>
    <xf numFmtId="0" fontId="2" fillId="3" borderId="16" xfId="0" applyFont="1" applyFill="1" applyBorder="1" applyAlignment="1" applyProtection="1">
      <alignment horizontal="center"/>
    </xf>
    <xf numFmtId="165" fontId="0" fillId="0" borderId="40" xfId="0" applyNumberFormat="1" applyBorder="1" applyProtection="1"/>
    <xf numFmtId="165" fontId="0" fillId="0" borderId="31" xfId="0" applyNumberFormat="1" applyBorder="1" applyProtection="1"/>
    <xf numFmtId="165" fontId="0" fillId="0" borderId="32" xfId="0" applyNumberFormat="1" applyBorder="1" applyProtection="1"/>
    <xf numFmtId="0" fontId="5" fillId="0" borderId="0" xfId="0" applyFont="1" applyAlignment="1" applyProtection="1"/>
    <xf numFmtId="164" fontId="5" fillId="0" borderId="0" xfId="1" applyFont="1" applyAlignment="1" applyProtection="1"/>
    <xf numFmtId="0" fontId="0" fillId="2" borderId="31" xfId="0" applyFont="1" applyFill="1" applyBorder="1" applyAlignment="1" applyProtection="1">
      <alignment horizontal="left" vertical="top"/>
    </xf>
    <xf numFmtId="164" fontId="0" fillId="2" borderId="32" xfId="1" applyFont="1" applyFill="1" applyBorder="1" applyAlignment="1" applyProtection="1">
      <alignment horizontal="left" vertical="top"/>
    </xf>
    <xf numFmtId="0" fontId="0" fillId="0" borderId="51" xfId="0" applyFont="1" applyBorder="1" applyAlignment="1" applyProtection="1">
      <alignment horizontal="center" textRotation="90" wrapText="1"/>
    </xf>
    <xf numFmtId="0" fontId="0" fillId="0" borderId="52" xfId="0" applyFont="1" applyBorder="1" applyAlignment="1" applyProtection="1">
      <alignment horizontal="center" textRotation="90" wrapText="1"/>
    </xf>
    <xf numFmtId="0" fontId="0" fillId="0" borderId="53" xfId="0" applyFont="1" applyBorder="1" applyAlignment="1" applyProtection="1">
      <alignment horizontal="center" textRotation="90" wrapText="1"/>
    </xf>
    <xf numFmtId="0" fontId="0" fillId="0" borderId="54" xfId="0" applyFont="1" applyBorder="1" applyAlignment="1" applyProtection="1">
      <alignment horizontal="center" textRotation="90" wrapText="1"/>
    </xf>
    <xf numFmtId="0" fontId="0" fillId="0" borderId="55" xfId="0" applyFont="1" applyBorder="1" applyAlignment="1" applyProtection="1">
      <alignment horizontal="center" textRotation="90" wrapText="1"/>
    </xf>
    <xf numFmtId="49" fontId="0" fillId="3" borderId="41" xfId="0" applyNumberFormat="1" applyFont="1" applyFill="1" applyBorder="1" applyAlignment="1" applyProtection="1">
      <alignment horizontal="center" vertical="center"/>
    </xf>
    <xf numFmtId="49" fontId="0" fillId="3" borderId="43" xfId="0" applyNumberFormat="1" applyFont="1" applyFill="1" applyBorder="1" applyAlignment="1" applyProtection="1">
      <alignment horizontal="center" vertical="center"/>
    </xf>
    <xf numFmtId="49" fontId="0" fillId="3" borderId="46" xfId="0" applyNumberFormat="1" applyFont="1" applyFill="1" applyBorder="1" applyAlignment="1" applyProtection="1">
      <alignment horizontal="center" vertical="center"/>
    </xf>
    <xf numFmtId="49" fontId="0" fillId="3" borderId="44" xfId="0" applyNumberFormat="1" applyFont="1" applyFill="1" applyBorder="1" applyAlignment="1" applyProtection="1">
      <alignment horizontal="center" vertical="center"/>
    </xf>
    <xf numFmtId="49" fontId="0" fillId="3" borderId="42" xfId="0" applyNumberFormat="1" applyFont="1" applyFill="1" applyBorder="1" applyAlignment="1" applyProtection="1">
      <alignment horizontal="center" vertical="center"/>
    </xf>
    <xf numFmtId="49" fontId="0" fillId="3" borderId="43" xfId="1" applyNumberFormat="1" applyFont="1" applyFill="1" applyBorder="1" applyAlignment="1" applyProtection="1">
      <alignment horizontal="center" vertical="center"/>
    </xf>
    <xf numFmtId="49" fontId="0" fillId="0" borderId="15" xfId="0" applyNumberFormat="1" applyFont="1" applyBorder="1" applyAlignment="1" applyProtection="1">
      <alignment horizontal="center" vertical="center"/>
    </xf>
    <xf numFmtId="49" fontId="0" fillId="0" borderId="27" xfId="0" applyNumberFormat="1" applyFont="1" applyBorder="1" applyAlignment="1" applyProtection="1">
      <alignment horizontal="center" vertical="center"/>
    </xf>
    <xf numFmtId="49" fontId="0" fillId="0" borderId="39" xfId="0" applyNumberFormat="1" applyFont="1" applyBorder="1" applyAlignment="1" applyProtection="1">
      <alignment horizontal="center" vertical="center"/>
    </xf>
    <xf numFmtId="49" fontId="0" fillId="0" borderId="12" xfId="0" applyNumberFormat="1" applyFont="1" applyBorder="1" applyAlignment="1" applyProtection="1">
      <alignment horizontal="center" vertical="center"/>
    </xf>
    <xf numFmtId="49" fontId="0" fillId="0" borderId="3" xfId="0" applyNumberFormat="1" applyFont="1" applyBorder="1" applyAlignment="1" applyProtection="1">
      <alignment horizontal="center" vertical="center"/>
    </xf>
    <xf numFmtId="49" fontId="0" fillId="3" borderId="15" xfId="0" applyNumberFormat="1" applyFont="1" applyFill="1" applyBorder="1" applyAlignment="1" applyProtection="1">
      <alignment horizontal="center" vertical="center"/>
    </xf>
    <xf numFmtId="49" fontId="0" fillId="3" borderId="27" xfId="0" applyNumberFormat="1" applyFont="1" applyFill="1" applyBorder="1" applyAlignment="1" applyProtection="1">
      <alignment horizontal="center" vertical="center"/>
    </xf>
    <xf numFmtId="49" fontId="0" fillId="3" borderId="39" xfId="0" applyNumberFormat="1" applyFont="1" applyFill="1" applyBorder="1" applyAlignment="1" applyProtection="1">
      <alignment horizontal="center" vertical="center"/>
    </xf>
    <xf numFmtId="49" fontId="0" fillId="3" borderId="12" xfId="0" applyNumberFormat="1" applyFont="1" applyFill="1" applyBorder="1" applyAlignment="1" applyProtection="1">
      <alignment horizontal="center" vertical="center"/>
    </xf>
    <xf numFmtId="49" fontId="0" fillId="3" borderId="3" xfId="0" applyNumberFormat="1" applyFont="1" applyFill="1" applyBorder="1" applyAlignment="1" applyProtection="1">
      <alignment horizontal="center" vertical="center"/>
    </xf>
    <xf numFmtId="49" fontId="0" fillId="3" borderId="27" xfId="1" applyNumberFormat="1" applyFont="1" applyFill="1" applyBorder="1" applyAlignment="1" applyProtection="1">
      <alignment horizontal="center" vertical="center"/>
    </xf>
    <xf numFmtId="49" fontId="0" fillId="0" borderId="28" xfId="0" applyNumberFormat="1" applyFont="1" applyBorder="1" applyAlignment="1" applyProtection="1">
      <alignment horizontal="center" vertical="center"/>
    </xf>
    <xf numFmtId="49" fontId="0" fillId="0" borderId="30" xfId="0" applyNumberFormat="1" applyFont="1" applyBorder="1" applyAlignment="1" applyProtection="1">
      <alignment horizontal="center" vertical="center"/>
    </xf>
    <xf numFmtId="49" fontId="0" fillId="0" borderId="47" xfId="0" applyNumberFormat="1" applyFont="1" applyBorder="1" applyAlignment="1" applyProtection="1">
      <alignment horizontal="center" vertical="center"/>
    </xf>
    <xf numFmtId="49" fontId="0" fillId="0" borderId="45" xfId="0" applyNumberFormat="1" applyFont="1" applyBorder="1" applyAlignment="1" applyProtection="1">
      <alignment horizontal="center" vertical="center"/>
    </xf>
    <xf numFmtId="49" fontId="0" fillId="0" borderId="29" xfId="0" applyNumberFormat="1" applyFont="1" applyBorder="1" applyAlignment="1" applyProtection="1">
      <alignment horizontal="center" vertical="center"/>
    </xf>
    <xf numFmtId="0" fontId="0" fillId="2" borderId="31" xfId="0" applyFill="1" applyBorder="1" applyAlignment="1" applyProtection="1">
      <alignment vertical="top"/>
    </xf>
    <xf numFmtId="0" fontId="0" fillId="2" borderId="32" xfId="0" applyFill="1" applyBorder="1" applyAlignment="1" applyProtection="1">
      <alignment vertical="top"/>
    </xf>
    <xf numFmtId="0" fontId="0" fillId="2" borderId="0" xfId="0" applyFill="1" applyBorder="1" applyAlignment="1" applyProtection="1">
      <alignment vertical="top"/>
    </xf>
    <xf numFmtId="0" fontId="0" fillId="2" borderId="8" xfId="0" applyFill="1" applyBorder="1" applyAlignment="1" applyProtection="1">
      <alignment vertical="top"/>
    </xf>
    <xf numFmtId="0" fontId="0" fillId="2" borderId="10" xfId="0" applyFill="1" applyBorder="1" applyAlignment="1" applyProtection="1">
      <alignment vertical="top"/>
    </xf>
    <xf numFmtId="0" fontId="0" fillId="2" borderId="11" xfId="0" applyFill="1" applyBorder="1" applyAlignment="1" applyProtection="1">
      <alignment vertical="top"/>
    </xf>
    <xf numFmtId="0" fontId="0" fillId="0" borderId="0" xfId="0" applyFont="1" applyBorder="1" applyAlignment="1" applyProtection="1">
      <alignment horizontal="center"/>
    </xf>
    <xf numFmtId="0" fontId="0" fillId="2" borderId="2" xfId="0" applyFont="1" applyFill="1" applyBorder="1" applyAlignment="1" applyProtection="1">
      <alignment horizontal="left" vertical="top"/>
    </xf>
    <xf numFmtId="0" fontId="0" fillId="2" borderId="2" xfId="0" applyFont="1" applyFill="1" applyBorder="1" applyAlignment="1" applyProtection="1">
      <alignment horizontal="left" vertical="top"/>
    </xf>
    <xf numFmtId="0" fontId="0" fillId="0" borderId="0" xfId="0" applyFont="1" applyBorder="1" applyAlignment="1" applyProtection="1">
      <alignment horizontal="center"/>
    </xf>
    <xf numFmtId="0" fontId="0" fillId="2" borderId="2" xfId="0" applyFont="1" applyFill="1" applyBorder="1" applyAlignment="1" applyProtection="1">
      <alignment vertical="top"/>
    </xf>
    <xf numFmtId="0" fontId="0" fillId="2" borderId="2" xfId="0" applyFont="1" applyFill="1" applyBorder="1" applyAlignment="1" applyProtection="1">
      <alignment horizontal="left" vertical="top"/>
    </xf>
    <xf numFmtId="0" fontId="0" fillId="0" borderId="0" xfId="0" applyFont="1" applyBorder="1" applyAlignment="1" applyProtection="1">
      <alignment horizontal="center"/>
    </xf>
    <xf numFmtId="164" fontId="1" fillId="2" borderId="1" xfId="1" applyFont="1" applyFill="1" applyBorder="1" applyAlignment="1" applyProtection="1">
      <alignment horizontal="left" vertical="top"/>
    </xf>
    <xf numFmtId="164" fontId="1" fillId="2" borderId="26" xfId="1" applyFont="1" applyFill="1" applyBorder="1" applyAlignment="1" applyProtection="1">
      <alignment horizontal="left" vertical="top"/>
    </xf>
    <xf numFmtId="0" fontId="0" fillId="2" borderId="2" xfId="0" applyFont="1" applyFill="1" applyBorder="1"/>
    <xf numFmtId="0" fontId="2" fillId="0" borderId="4" xfId="0" applyFont="1" applyBorder="1" applyProtection="1"/>
    <xf numFmtId="0" fontId="2" fillId="0" borderId="21" xfId="0" applyFont="1" applyBorder="1" applyProtection="1"/>
    <xf numFmtId="0" fontId="2" fillId="0" borderId="22" xfId="0" applyFont="1" applyBorder="1" applyProtection="1"/>
    <xf numFmtId="0" fontId="0" fillId="0" borderId="5" xfId="0" applyBorder="1" applyProtection="1"/>
    <xf numFmtId="0" fontId="2" fillId="0" borderId="4" xfId="0" applyFont="1" applyBorder="1" applyAlignment="1" applyProtection="1"/>
    <xf numFmtId="0" fontId="2" fillId="0" borderId="5" xfId="0" applyFont="1" applyBorder="1" applyAlignment="1" applyProtection="1"/>
    <xf numFmtId="0" fontId="2" fillId="0" borderId="6" xfId="0" applyFont="1" applyBorder="1" applyAlignment="1" applyProtection="1"/>
    <xf numFmtId="2" fontId="0" fillId="0" borderId="37" xfId="0" applyNumberFormat="1" applyBorder="1" applyProtection="1"/>
    <xf numFmtId="2" fontId="0" fillId="0" borderId="37" xfId="0" applyNumberFormat="1" applyBorder="1" applyAlignment="1" applyProtection="1">
      <alignment horizontal="center"/>
    </xf>
    <xf numFmtId="0" fontId="0" fillId="0" borderId="38" xfId="0" applyBorder="1" applyProtection="1"/>
    <xf numFmtId="0" fontId="0" fillId="0" borderId="0" xfId="0" applyFont="1" applyBorder="1" applyAlignment="1" applyProtection="1">
      <alignment horizontal="center"/>
    </xf>
    <xf numFmtId="0" fontId="2" fillId="2" borderId="1" xfId="0" applyFont="1" applyFill="1" applyBorder="1" applyAlignment="1" applyProtection="1">
      <alignment horizontal="left" vertical="top"/>
    </xf>
    <xf numFmtId="0" fontId="0" fillId="2" borderId="2" xfId="0" applyFont="1" applyFill="1" applyBorder="1" applyAlignment="1" applyProtection="1">
      <alignment horizontal="left" vertical="top" wrapText="1"/>
    </xf>
    <xf numFmtId="0" fontId="0" fillId="2" borderId="2" xfId="0" applyFont="1" applyFill="1" applyBorder="1" applyAlignment="1" applyProtection="1">
      <alignment horizontal="left" vertical="top"/>
    </xf>
    <xf numFmtId="164" fontId="0" fillId="2" borderId="31" xfId="1" applyFont="1" applyFill="1" applyBorder="1" applyAlignment="1" applyProtection="1">
      <alignment horizontal="left" vertical="top"/>
    </xf>
    <xf numFmtId="0" fontId="0" fillId="2" borderId="0" xfId="0" applyFont="1" applyFill="1" applyBorder="1"/>
    <xf numFmtId="2" fontId="0" fillId="0" borderId="0" xfId="0" applyNumberFormat="1" applyBorder="1" applyProtection="1"/>
    <xf numFmtId="2" fontId="0" fillId="0" borderId="0" xfId="0" applyNumberFormat="1" applyBorder="1" applyAlignment="1" applyProtection="1">
      <alignment horizontal="center"/>
    </xf>
    <xf numFmtId="0" fontId="0" fillId="2" borderId="16" xfId="0" applyFont="1" applyFill="1" applyBorder="1"/>
    <xf numFmtId="165" fontId="0" fillId="2" borderId="9" xfId="0" applyNumberFormat="1" applyFill="1" applyBorder="1" applyProtection="1"/>
    <xf numFmtId="165" fontId="0" fillId="2" borderId="10" xfId="0" applyNumberFormat="1" applyFill="1" applyBorder="1" applyProtection="1"/>
    <xf numFmtId="2" fontId="0" fillId="2" borderId="10" xfId="0" applyNumberFormat="1" applyFill="1" applyBorder="1" applyProtection="1"/>
    <xf numFmtId="2" fontId="0" fillId="2" borderId="10" xfId="0" applyNumberFormat="1" applyFill="1" applyBorder="1" applyAlignment="1" applyProtection="1">
      <alignment horizontal="center"/>
    </xf>
    <xf numFmtId="0" fontId="3" fillId="2" borderId="10" xfId="0" applyFont="1" applyFill="1" applyBorder="1" applyAlignment="1" applyProtection="1">
      <alignment vertical="top" wrapText="1"/>
    </xf>
    <xf numFmtId="164" fontId="2" fillId="2" borderId="35" xfId="1" applyFont="1" applyFill="1" applyBorder="1" applyAlignment="1" applyProtection="1">
      <alignment horizontal="left" vertical="top"/>
    </xf>
    <xf numFmtId="164" fontId="2" fillId="2" borderId="6" xfId="1" applyFont="1" applyFill="1" applyBorder="1" applyAlignment="1" applyProtection="1">
      <alignment horizontal="left" vertical="top"/>
    </xf>
    <xf numFmtId="164" fontId="2" fillId="2" borderId="35" xfId="0" applyNumberFormat="1" applyFont="1" applyFill="1" applyBorder="1" applyAlignment="1" applyProtection="1">
      <alignment horizontal="left"/>
    </xf>
    <xf numFmtId="0" fontId="2" fillId="2" borderId="21" xfId="0" applyFont="1" applyFill="1" applyBorder="1" applyAlignment="1" applyProtection="1">
      <alignment horizontal="left" vertical="top"/>
    </xf>
    <xf numFmtId="0" fontId="0" fillId="2" borderId="21" xfId="0" applyFont="1" applyFill="1" applyBorder="1" applyAlignment="1" applyProtection="1">
      <alignment horizontal="left" vertical="top"/>
    </xf>
    <xf numFmtId="164" fontId="2" fillId="2" borderId="21" xfId="1" applyFont="1" applyFill="1" applyBorder="1" applyAlignment="1" applyProtection="1">
      <alignment horizontal="left" vertical="top"/>
    </xf>
    <xf numFmtId="164" fontId="2" fillId="2" borderId="22" xfId="1" applyFont="1" applyFill="1" applyBorder="1" applyAlignment="1" applyProtection="1">
      <alignment horizontal="left" vertical="top"/>
    </xf>
    <xf numFmtId="164" fontId="1" fillId="2" borderId="17" xfId="1" applyFont="1" applyFill="1" applyBorder="1" applyAlignment="1" applyProtection="1">
      <alignment horizontal="left" vertical="top"/>
    </xf>
    <xf numFmtId="0" fontId="0" fillId="2" borderId="2" xfId="0" applyFont="1" applyFill="1" applyBorder="1" applyAlignment="1" applyProtection="1">
      <alignment horizontal="left" vertical="top"/>
    </xf>
    <xf numFmtId="0" fontId="2" fillId="2" borderId="1" xfId="0" applyFont="1" applyFill="1" applyBorder="1" applyAlignment="1" applyProtection="1">
      <alignment horizontal="left" vertical="top"/>
    </xf>
    <xf numFmtId="0" fontId="0" fillId="0" borderId="0" xfId="0" applyFont="1" applyBorder="1" applyAlignment="1" applyProtection="1">
      <alignment horizontal="center"/>
    </xf>
    <xf numFmtId="164" fontId="2" fillId="2" borderId="11" xfId="0" applyNumberFormat="1" applyFont="1" applyFill="1" applyBorder="1" applyAlignment="1" applyProtection="1">
      <alignment horizontal="left"/>
    </xf>
    <xf numFmtId="164" fontId="1" fillId="2" borderId="10" xfId="1" applyFont="1" applyFill="1" applyBorder="1" applyAlignment="1" applyProtection="1">
      <alignment horizontal="left" vertical="top"/>
    </xf>
    <xf numFmtId="164" fontId="1" fillId="2" borderId="38" xfId="1" applyFont="1" applyFill="1" applyBorder="1" applyAlignment="1" applyProtection="1">
      <alignment horizontal="left" vertical="top"/>
    </xf>
    <xf numFmtId="2" fontId="0" fillId="0" borderId="31" xfId="0" applyNumberFormat="1" applyBorder="1" applyProtection="1"/>
    <xf numFmtId="2" fontId="0" fillId="0" borderId="31" xfId="0" applyNumberFormat="1" applyBorder="1" applyAlignment="1" applyProtection="1">
      <alignment horizontal="center"/>
    </xf>
    <xf numFmtId="0" fontId="7" fillId="2" borderId="2" xfId="0" applyFont="1" applyFill="1" applyBorder="1" applyAlignment="1" applyProtection="1">
      <alignment horizontal="left" vertical="top"/>
    </xf>
    <xf numFmtId="0" fontId="7" fillId="2" borderId="2" xfId="0" applyFont="1" applyFill="1" applyBorder="1" applyAlignment="1" applyProtection="1">
      <alignment horizontal="center" vertical="top"/>
      <protection locked="0"/>
    </xf>
    <xf numFmtId="164" fontId="7" fillId="2" borderId="2" xfId="1" applyFont="1" applyFill="1" applyBorder="1" applyAlignment="1" applyProtection="1">
      <alignment horizontal="left" vertical="top"/>
    </xf>
    <xf numFmtId="164" fontId="7" fillId="2" borderId="32" xfId="1" applyFont="1" applyFill="1" applyBorder="1" applyAlignment="1" applyProtection="1">
      <alignment horizontal="left" vertical="top"/>
    </xf>
    <xf numFmtId="164" fontId="7" fillId="2" borderId="31" xfId="1" applyFont="1" applyFill="1" applyBorder="1" applyAlignment="1" applyProtection="1">
      <alignment horizontal="left" vertical="top"/>
    </xf>
    <xf numFmtId="0" fontId="3" fillId="2" borderId="4" xfId="0" applyFont="1" applyFill="1" applyBorder="1" applyAlignment="1" applyProtection="1">
      <alignment vertical="top" wrapText="1"/>
    </xf>
    <xf numFmtId="0" fontId="3" fillId="2" borderId="5" xfId="0" applyFont="1" applyFill="1" applyBorder="1" applyAlignment="1" applyProtection="1">
      <alignment vertical="top" wrapText="1"/>
    </xf>
    <xf numFmtId="0" fontId="3" fillId="2" borderId="33" xfId="0" applyFont="1" applyFill="1" applyBorder="1" applyAlignment="1" applyProtection="1">
      <alignment vertical="top" wrapText="1"/>
    </xf>
    <xf numFmtId="0" fontId="3" fillId="2" borderId="34" xfId="0" applyFont="1" applyFill="1" applyBorder="1" applyAlignment="1" applyProtection="1">
      <alignment vertical="top" wrapText="1"/>
    </xf>
    <xf numFmtId="164" fontId="1" fillId="2" borderId="2" xfId="1" applyFont="1" applyFill="1" applyBorder="1" applyAlignment="1" applyProtection="1">
      <alignment horizontal="left" vertical="top"/>
    </xf>
    <xf numFmtId="0" fontId="0" fillId="2" borderId="10" xfId="0" applyFont="1" applyFill="1" applyBorder="1" applyAlignment="1" applyProtection="1">
      <alignment horizontal="left" vertical="top"/>
    </xf>
    <xf numFmtId="0" fontId="0" fillId="2" borderId="37" xfId="0" applyFont="1" applyFill="1" applyBorder="1" applyAlignment="1" applyProtection="1">
      <alignment horizontal="left" vertical="top"/>
    </xf>
    <xf numFmtId="164" fontId="1" fillId="2" borderId="37" xfId="1" applyFont="1" applyFill="1" applyBorder="1" applyAlignment="1" applyProtection="1">
      <alignment horizontal="left" vertical="top"/>
    </xf>
    <xf numFmtId="0" fontId="0" fillId="2" borderId="2" xfId="0" applyFont="1" applyFill="1" applyBorder="1" applyAlignment="1" applyProtection="1">
      <alignment horizontal="left" vertical="top"/>
      <protection locked="0"/>
    </xf>
    <xf numFmtId="0" fontId="0" fillId="2" borderId="10" xfId="0" applyFont="1" applyFill="1" applyBorder="1" applyAlignment="1" applyProtection="1">
      <alignment horizontal="left" vertical="top"/>
      <protection locked="0"/>
    </xf>
    <xf numFmtId="0" fontId="0" fillId="2" borderId="37" xfId="0" applyFont="1" applyFill="1" applyBorder="1" applyAlignment="1" applyProtection="1">
      <alignment horizontal="left" vertical="top"/>
      <protection locked="0"/>
    </xf>
    <xf numFmtId="0" fontId="0" fillId="0" borderId="0" xfId="0" applyFont="1" applyBorder="1" applyAlignment="1" applyProtection="1">
      <alignment horizontal="center"/>
    </xf>
    <xf numFmtId="0" fontId="0" fillId="2" borderId="5" xfId="0" applyFont="1" applyFill="1" applyBorder="1" applyAlignment="1" applyProtection="1">
      <alignment horizontal="left" vertical="top"/>
    </xf>
    <xf numFmtId="0" fontId="0" fillId="2" borderId="5" xfId="0" applyFont="1" applyFill="1" applyBorder="1" applyAlignment="1" applyProtection="1">
      <alignment horizontal="center" vertical="top"/>
      <protection locked="0"/>
    </xf>
    <xf numFmtId="164" fontId="0" fillId="2" borderId="5" xfId="1" applyFont="1" applyFill="1" applyBorder="1" applyAlignment="1" applyProtection="1">
      <alignment horizontal="left" vertical="top"/>
    </xf>
    <xf numFmtId="164" fontId="0" fillId="2" borderId="6" xfId="1" applyFont="1" applyFill="1" applyBorder="1" applyAlignment="1" applyProtection="1">
      <alignment horizontal="left" vertical="top"/>
    </xf>
    <xf numFmtId="0" fontId="0" fillId="2" borderId="0" xfId="0" applyFont="1" applyFill="1" applyBorder="1" applyAlignment="1" applyProtection="1">
      <alignment horizontal="left" vertical="top"/>
    </xf>
    <xf numFmtId="0" fontId="0" fillId="2" borderId="0" xfId="0" applyFont="1" applyFill="1" applyBorder="1" applyAlignment="1" applyProtection="1">
      <alignment horizontal="center" vertical="top"/>
      <protection locked="0"/>
    </xf>
    <xf numFmtId="164" fontId="0" fillId="2" borderId="0" xfId="1" applyFont="1" applyFill="1" applyBorder="1" applyAlignment="1" applyProtection="1">
      <alignment horizontal="left" vertical="top"/>
    </xf>
    <xf numFmtId="164" fontId="0" fillId="2" borderId="8" xfId="1" applyFont="1" applyFill="1" applyBorder="1" applyAlignment="1" applyProtection="1">
      <alignment horizontal="left" vertical="top"/>
    </xf>
    <xf numFmtId="0" fontId="7" fillId="2" borderId="0" xfId="0" applyFont="1" applyFill="1" applyBorder="1" applyAlignment="1" applyProtection="1">
      <alignment horizontal="left" vertical="top"/>
    </xf>
    <xf numFmtId="0" fontId="7" fillId="2" borderId="0" xfId="0" applyFont="1" applyFill="1" applyBorder="1" applyAlignment="1" applyProtection="1">
      <alignment horizontal="center" vertical="top"/>
      <protection locked="0"/>
    </xf>
    <xf numFmtId="164" fontId="7" fillId="2" borderId="0" xfId="1" applyFont="1" applyFill="1" applyBorder="1" applyAlignment="1" applyProtection="1">
      <alignment horizontal="left" vertical="top"/>
    </xf>
    <xf numFmtId="164" fontId="7" fillId="2" borderId="8" xfId="1" applyFont="1" applyFill="1" applyBorder="1" applyAlignment="1" applyProtection="1">
      <alignment horizontal="left" vertical="top"/>
    </xf>
    <xf numFmtId="0" fontId="7" fillId="2" borderId="7" xfId="0" applyFont="1" applyFill="1" applyBorder="1" applyAlignment="1" applyProtection="1">
      <alignment horizontal="left" vertical="top" wrapText="1"/>
    </xf>
    <xf numFmtId="0" fontId="7" fillId="2" borderId="0" xfId="0" applyFont="1" applyFill="1" applyBorder="1" applyAlignment="1" applyProtection="1">
      <alignment horizontal="left" vertical="top" wrapText="1"/>
    </xf>
    <xf numFmtId="0" fontId="0" fillId="0" borderId="0" xfId="0" applyFont="1" applyBorder="1" applyAlignment="1" applyProtection="1">
      <alignment horizontal="center"/>
    </xf>
    <xf numFmtId="0" fontId="0" fillId="2" borderId="2" xfId="0" applyFont="1" applyFill="1" applyBorder="1" applyAlignment="1" applyProtection="1">
      <alignment horizontal="left" vertical="top"/>
    </xf>
    <xf numFmtId="164" fontId="1" fillId="2" borderId="11" xfId="1" applyFont="1" applyFill="1" applyBorder="1" applyAlignment="1" applyProtection="1">
      <alignment horizontal="left" vertical="top"/>
    </xf>
    <xf numFmtId="0" fontId="2" fillId="2" borderId="7" xfId="0" applyFont="1" applyFill="1" applyBorder="1" applyAlignment="1" applyProtection="1">
      <alignment horizontal="left" vertical="top" wrapText="1"/>
    </xf>
    <xf numFmtId="0" fontId="2" fillId="2" borderId="0" xfId="0" applyFont="1" applyFill="1" applyBorder="1" applyAlignment="1" applyProtection="1">
      <alignment horizontal="left" vertical="top" wrapText="1"/>
    </xf>
    <xf numFmtId="0" fontId="2" fillId="2" borderId="8" xfId="0" applyFont="1" applyFill="1" applyBorder="1" applyAlignment="1" applyProtection="1">
      <alignment horizontal="left" vertical="top" wrapText="1"/>
    </xf>
    <xf numFmtId="0" fontId="2" fillId="2" borderId="9" xfId="0" applyFont="1" applyFill="1" applyBorder="1" applyAlignment="1" applyProtection="1">
      <alignment horizontal="left" vertical="top" wrapText="1"/>
    </xf>
    <xf numFmtId="0" fontId="2" fillId="2" borderId="10" xfId="0" applyFont="1" applyFill="1" applyBorder="1" applyAlignment="1" applyProtection="1">
      <alignment horizontal="left" vertical="top" wrapText="1"/>
    </xf>
    <xf numFmtId="0" fontId="2" fillId="2" borderId="11" xfId="0" applyFont="1" applyFill="1" applyBorder="1" applyAlignment="1" applyProtection="1">
      <alignment horizontal="left" vertical="top" wrapText="1"/>
    </xf>
    <xf numFmtId="0" fontId="2" fillId="2" borderId="0" xfId="0" applyFont="1" applyFill="1" applyBorder="1" applyAlignment="1" applyProtection="1">
      <alignment horizontal="left" vertical="top" wrapText="1"/>
    </xf>
    <xf numFmtId="0" fontId="2" fillId="2" borderId="8" xfId="0" applyFont="1" applyFill="1" applyBorder="1" applyAlignment="1" applyProtection="1">
      <alignment horizontal="left" vertical="top" wrapText="1"/>
    </xf>
    <xf numFmtId="0" fontId="2" fillId="2" borderId="9" xfId="0" applyFont="1" applyFill="1" applyBorder="1" applyAlignment="1" applyProtection="1">
      <alignment horizontal="left" vertical="top" wrapText="1"/>
    </xf>
    <xf numFmtId="0" fontId="2" fillId="2" borderId="10" xfId="0" applyFont="1" applyFill="1" applyBorder="1" applyAlignment="1" applyProtection="1">
      <alignment horizontal="left" vertical="top" wrapText="1"/>
    </xf>
    <xf numFmtId="0" fontId="2" fillId="2" borderId="11" xfId="0" applyFont="1" applyFill="1" applyBorder="1" applyAlignment="1" applyProtection="1">
      <alignment horizontal="left" vertical="top" wrapText="1"/>
    </xf>
    <xf numFmtId="0" fontId="2" fillId="2" borderId="7" xfId="0" applyFont="1" applyFill="1" applyBorder="1" applyAlignment="1" applyProtection="1">
      <alignment horizontal="left" vertical="top" wrapText="1"/>
    </xf>
    <xf numFmtId="0" fontId="0" fillId="0" borderId="0" xfId="0" applyFont="1" applyBorder="1" applyAlignment="1" applyProtection="1">
      <alignment horizontal="center"/>
    </xf>
    <xf numFmtId="0" fontId="0" fillId="0" borderId="0" xfId="0" applyFont="1" applyBorder="1" applyAlignment="1" applyProtection="1">
      <alignment horizontal="center"/>
    </xf>
    <xf numFmtId="0" fontId="0" fillId="2" borderId="2" xfId="0" applyFont="1" applyFill="1" applyBorder="1" applyAlignment="1" applyProtection="1">
      <alignment horizontal="left" vertical="top"/>
    </xf>
    <xf numFmtId="0" fontId="2" fillId="2" borderId="16" xfId="0" applyFont="1" applyFill="1" applyBorder="1" applyAlignment="1" applyProtection="1">
      <alignment horizontal="left" vertical="top"/>
    </xf>
    <xf numFmtId="0" fontId="0" fillId="2" borderId="2" xfId="0" applyFont="1" applyFill="1" applyBorder="1" applyAlignment="1" applyProtection="1">
      <alignment horizontal="left" vertical="top" wrapText="1"/>
    </xf>
    <xf numFmtId="0" fontId="0" fillId="2" borderId="13" xfId="0" applyFont="1" applyFill="1" applyBorder="1" applyAlignment="1" applyProtection="1">
      <alignment horizontal="left" vertical="top"/>
      <protection locked="0"/>
    </xf>
    <xf numFmtId="0" fontId="0" fillId="2" borderId="23" xfId="0" applyFont="1" applyFill="1" applyBorder="1" applyAlignment="1" applyProtection="1">
      <alignment horizontal="left" vertical="top"/>
      <protection locked="0"/>
    </xf>
    <xf numFmtId="0" fontId="0" fillId="0" borderId="16" xfId="0" applyBorder="1" applyAlignment="1" applyProtection="1">
      <alignment horizontal="left" vertical="center" wrapText="1"/>
    </xf>
    <xf numFmtId="0" fontId="0" fillId="0" borderId="2" xfId="0" applyBorder="1" applyAlignment="1" applyProtection="1">
      <alignment horizontal="left" vertical="center" wrapText="1"/>
    </xf>
    <xf numFmtId="0" fontId="0" fillId="0" borderId="17" xfId="0" applyBorder="1" applyAlignment="1" applyProtection="1">
      <alignment horizontal="left" vertical="center" wrapText="1"/>
    </xf>
    <xf numFmtId="0" fontId="0" fillId="0" borderId="40" xfId="0" applyBorder="1" applyAlignment="1" applyProtection="1">
      <alignment horizontal="left" vertical="center" wrapText="1"/>
    </xf>
    <xf numFmtId="0" fontId="0" fillId="0" borderId="31" xfId="0" applyBorder="1" applyAlignment="1" applyProtection="1">
      <alignment horizontal="left" vertical="center" wrapText="1"/>
    </xf>
    <xf numFmtId="0" fontId="0" fillId="0" borderId="32" xfId="0" applyBorder="1" applyAlignment="1" applyProtection="1">
      <alignment horizontal="left" vertical="center" wrapText="1"/>
    </xf>
    <xf numFmtId="0" fontId="0" fillId="0" borderId="36" xfId="0" applyBorder="1" applyAlignment="1" applyProtection="1">
      <alignment horizontal="left" vertical="center" wrapText="1"/>
    </xf>
    <xf numFmtId="0" fontId="0" fillId="0" borderId="37" xfId="0" applyBorder="1" applyAlignment="1" applyProtection="1">
      <alignment horizontal="left" vertical="center" wrapText="1"/>
    </xf>
    <xf numFmtId="0" fontId="0" fillId="0" borderId="38" xfId="0" applyBorder="1" applyAlignment="1" applyProtection="1">
      <alignment horizontal="left" vertical="center" wrapText="1"/>
    </xf>
    <xf numFmtId="0" fontId="0" fillId="2" borderId="16" xfId="0" applyFont="1" applyFill="1" applyBorder="1" applyAlignment="1" applyProtection="1">
      <alignment horizontal="left" vertical="top"/>
    </xf>
    <xf numFmtId="0" fontId="0" fillId="2" borderId="2" xfId="0" applyFont="1" applyFill="1" applyBorder="1" applyAlignment="1" applyProtection="1">
      <alignment horizontal="left" vertical="top"/>
    </xf>
    <xf numFmtId="0" fontId="0" fillId="2" borderId="36" xfId="0" applyFont="1" applyFill="1" applyBorder="1" applyAlignment="1" applyProtection="1">
      <alignment horizontal="left" vertical="top"/>
    </xf>
    <xf numFmtId="0" fontId="0" fillId="2" borderId="37" xfId="0" applyFont="1" applyFill="1" applyBorder="1" applyAlignment="1" applyProtection="1">
      <alignment horizontal="left" vertical="top"/>
    </xf>
    <xf numFmtId="0" fontId="0" fillId="0" borderId="40" xfId="0" applyBorder="1" applyAlignment="1" applyProtection="1">
      <alignment horizontal="center"/>
    </xf>
    <xf numFmtId="0" fontId="0" fillId="0" borderId="31" xfId="0" applyBorder="1" applyAlignment="1" applyProtection="1">
      <alignment horizontal="center"/>
    </xf>
    <xf numFmtId="0" fontId="0" fillId="0" borderId="60" xfId="0" applyBorder="1" applyAlignment="1" applyProtection="1">
      <alignment horizontal="center"/>
    </xf>
    <xf numFmtId="0" fontId="0" fillId="0" borderId="7" xfId="0" applyBorder="1" applyAlignment="1" applyProtection="1">
      <alignment horizontal="center"/>
    </xf>
    <xf numFmtId="0" fontId="0" fillId="0" borderId="0" xfId="0" applyBorder="1" applyAlignment="1" applyProtection="1">
      <alignment horizontal="center"/>
    </xf>
    <xf numFmtId="0" fontId="0" fillId="0" borderId="61" xfId="0" applyBorder="1" applyAlignment="1" applyProtection="1">
      <alignment horizontal="center"/>
    </xf>
    <xf numFmtId="0" fontId="0" fillId="0" borderId="9" xfId="0" applyBorder="1" applyAlignment="1" applyProtection="1">
      <alignment horizontal="center"/>
    </xf>
    <xf numFmtId="0" fontId="0" fillId="0" borderId="10" xfId="0" applyBorder="1" applyAlignment="1" applyProtection="1">
      <alignment horizontal="center"/>
    </xf>
    <xf numFmtId="0" fontId="0" fillId="0" borderId="53" xfId="0" applyBorder="1" applyAlignment="1" applyProtection="1">
      <alignment horizontal="center"/>
    </xf>
    <xf numFmtId="0" fontId="4" fillId="0" borderId="33" xfId="0" applyFont="1" applyBorder="1" applyAlignment="1" applyProtection="1">
      <alignment horizontal="left" vertical="center"/>
    </xf>
    <xf numFmtId="0" fontId="4" fillId="0" borderId="34" xfId="0" applyFont="1" applyBorder="1" applyAlignment="1" applyProtection="1">
      <alignment horizontal="left" vertical="center"/>
    </xf>
    <xf numFmtId="0" fontId="4" fillId="0" borderId="35" xfId="0" applyFont="1" applyBorder="1" applyAlignment="1" applyProtection="1">
      <alignment horizontal="left" vertical="center"/>
    </xf>
    <xf numFmtId="0" fontId="0" fillId="0" borderId="20" xfId="0" applyBorder="1" applyAlignment="1" applyProtection="1">
      <alignment horizontal="left" vertical="center" wrapText="1"/>
    </xf>
    <xf numFmtId="0" fontId="0" fillId="0" borderId="21" xfId="0" applyBorder="1" applyAlignment="1" applyProtection="1">
      <alignment horizontal="left" vertical="center" wrapText="1"/>
    </xf>
    <xf numFmtId="0" fontId="0" fillId="0" borderId="22" xfId="0" applyBorder="1" applyAlignment="1" applyProtection="1">
      <alignment horizontal="left" vertical="center" wrapText="1"/>
    </xf>
    <xf numFmtId="0" fontId="0" fillId="0" borderId="25" xfId="0" applyBorder="1" applyAlignment="1" applyProtection="1">
      <alignment horizontal="left" vertical="center" wrapText="1"/>
    </xf>
    <xf numFmtId="0" fontId="0" fillId="0" borderId="1" xfId="0"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15" xfId="0" applyBorder="1" applyAlignment="1" applyProtection="1">
      <alignment horizontal="center"/>
    </xf>
    <xf numFmtId="0" fontId="0" fillId="0" borderId="3" xfId="0" applyBorder="1" applyAlignment="1" applyProtection="1">
      <alignment horizontal="center"/>
    </xf>
    <xf numFmtId="0" fontId="0" fillId="0" borderId="28" xfId="0" applyBorder="1" applyAlignment="1" applyProtection="1">
      <alignment horizontal="center"/>
    </xf>
    <xf numFmtId="0" fontId="0" fillId="0" borderId="29" xfId="0" applyBorder="1" applyAlignment="1" applyProtection="1">
      <alignment horizontal="center"/>
    </xf>
    <xf numFmtId="0" fontId="0" fillId="0" borderId="27" xfId="0" applyBorder="1" applyAlignment="1" applyProtection="1">
      <alignment horizontal="center"/>
    </xf>
    <xf numFmtId="0" fontId="0" fillId="0" borderId="30" xfId="0" applyBorder="1" applyAlignment="1" applyProtection="1">
      <alignment horizontal="center"/>
    </xf>
    <xf numFmtId="0" fontId="0" fillId="0" borderId="25" xfId="0" applyBorder="1" applyAlignment="1" applyProtection="1">
      <alignment horizontal="center" vertical="top" wrapText="1"/>
    </xf>
    <xf numFmtId="0" fontId="0" fillId="0" borderId="1" xfId="0" applyBorder="1" applyAlignment="1" applyProtection="1">
      <alignment horizontal="center" vertical="top" wrapText="1"/>
    </xf>
    <xf numFmtId="0" fontId="0" fillId="0" borderId="64" xfId="0" applyBorder="1" applyAlignment="1" applyProtection="1">
      <alignment horizontal="center" vertical="top" wrapText="1"/>
    </xf>
    <xf numFmtId="0" fontId="0" fillId="0" borderId="18" xfId="0" applyBorder="1" applyAlignment="1" applyProtection="1">
      <alignment horizontal="center"/>
    </xf>
    <xf numFmtId="0" fontId="0" fillId="0" borderId="19" xfId="0" applyBorder="1" applyAlignment="1" applyProtection="1">
      <alignment horizontal="center"/>
    </xf>
    <xf numFmtId="0" fontId="0" fillId="0" borderId="63" xfId="0" applyBorder="1" applyAlignment="1" applyProtection="1">
      <alignment horizontal="center"/>
    </xf>
    <xf numFmtId="0" fontId="0" fillId="0" borderId="20" xfId="0" applyBorder="1" applyAlignment="1" applyProtection="1">
      <alignment horizontal="center" vertical="top" wrapText="1"/>
    </xf>
    <xf numFmtId="0" fontId="0" fillId="0" borderId="46" xfId="0" applyBorder="1" applyAlignment="1" applyProtection="1">
      <alignment horizontal="center" vertical="top" wrapText="1"/>
    </xf>
    <xf numFmtId="0" fontId="0" fillId="0" borderId="42" xfId="0" applyBorder="1" applyAlignment="1" applyProtection="1">
      <alignment horizontal="center" vertical="top" wrapText="1"/>
    </xf>
    <xf numFmtId="0" fontId="0" fillId="0" borderId="43" xfId="0" applyBorder="1" applyAlignment="1" applyProtection="1">
      <alignment horizontal="center" vertical="top" wrapText="1"/>
    </xf>
    <xf numFmtId="0" fontId="0" fillId="0" borderId="14" xfId="0" applyBorder="1" applyAlignment="1" applyProtection="1">
      <alignment horizontal="center" vertical="top" wrapText="1"/>
    </xf>
    <xf numFmtId="0" fontId="0" fillId="0" borderId="13" xfId="0" applyBorder="1" applyAlignment="1" applyProtection="1">
      <alignment horizontal="center" vertical="top" wrapText="1"/>
    </xf>
    <xf numFmtId="0" fontId="0" fillId="0" borderId="13" xfId="0" applyFont="1" applyBorder="1" applyAlignment="1" applyProtection="1">
      <alignment horizontal="center" vertical="top" wrapText="1"/>
    </xf>
    <xf numFmtId="0" fontId="0" fillId="0" borderId="65" xfId="0" applyBorder="1" applyAlignment="1" applyProtection="1">
      <alignment horizontal="center" vertical="top" wrapText="1"/>
    </xf>
    <xf numFmtId="164" fontId="2" fillId="2" borderId="5" xfId="1" applyFont="1" applyFill="1" applyBorder="1" applyAlignment="1" applyProtection="1">
      <alignment horizontal="left" vertical="top"/>
    </xf>
    <xf numFmtId="164" fontId="2" fillId="2" borderId="34" xfId="1" applyFont="1" applyFill="1" applyBorder="1" applyAlignment="1" applyProtection="1">
      <alignment horizontal="left" vertical="top"/>
    </xf>
    <xf numFmtId="0" fontId="4" fillId="0" borderId="4" xfId="0" applyFont="1" applyBorder="1" applyAlignment="1" applyProtection="1">
      <alignment horizontal="left" vertical="center"/>
    </xf>
    <xf numFmtId="0" fontId="4" fillId="0" borderId="5" xfId="0" applyFont="1" applyBorder="1" applyAlignment="1" applyProtection="1">
      <alignment horizontal="left" vertical="center"/>
    </xf>
    <xf numFmtId="0" fontId="4" fillId="0" borderId="6" xfId="0" applyFont="1" applyBorder="1" applyAlignment="1" applyProtection="1">
      <alignment horizontal="left" vertical="center"/>
    </xf>
    <xf numFmtId="0" fontId="0" fillId="0" borderId="41" xfId="0" applyFont="1" applyBorder="1" applyAlignment="1" applyProtection="1">
      <alignment horizontal="center" vertical="top" wrapText="1"/>
    </xf>
    <xf numFmtId="0" fontId="0" fillId="0" borderId="42" xfId="0" applyFont="1" applyBorder="1" applyAlignment="1" applyProtection="1">
      <alignment horizontal="center" vertical="top" wrapText="1"/>
    </xf>
    <xf numFmtId="0" fontId="0" fillId="0" borderId="43" xfId="0" applyFont="1" applyBorder="1" applyAlignment="1" applyProtection="1">
      <alignment horizontal="center" vertical="top" wrapText="1"/>
    </xf>
    <xf numFmtId="0" fontId="0" fillId="2" borderId="4" xfId="0" applyFont="1" applyFill="1" applyBorder="1" applyAlignment="1" applyProtection="1">
      <alignment horizontal="left" vertical="top" wrapText="1"/>
    </xf>
    <xf numFmtId="0" fontId="0" fillId="2" borderId="5" xfId="0" applyFont="1" applyFill="1" applyBorder="1" applyAlignment="1" applyProtection="1">
      <alignment horizontal="left" vertical="top" wrapText="1"/>
    </xf>
    <xf numFmtId="0" fontId="0" fillId="2" borderId="7"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7" fillId="2" borderId="7" xfId="0" applyFont="1" applyFill="1" applyBorder="1" applyAlignment="1" applyProtection="1">
      <alignment horizontal="left" vertical="top" wrapText="1"/>
    </xf>
    <xf numFmtId="0" fontId="7" fillId="2" borderId="0" xfId="0" applyFont="1" applyFill="1" applyBorder="1" applyAlignment="1" applyProtection="1">
      <alignment horizontal="left" vertical="top" wrapText="1"/>
    </xf>
    <xf numFmtId="0" fontId="6" fillId="2" borderId="7" xfId="0" applyFont="1" applyFill="1" applyBorder="1" applyAlignment="1" applyProtection="1">
      <alignment horizontal="left" vertical="center" wrapText="1"/>
    </xf>
    <xf numFmtId="0" fontId="6" fillId="2" borderId="0" xfId="0" applyFont="1" applyFill="1" applyBorder="1" applyAlignment="1" applyProtection="1">
      <alignment horizontal="left" vertical="center" wrapText="1"/>
    </xf>
    <xf numFmtId="0" fontId="6" fillId="2" borderId="8" xfId="0" applyFont="1" applyFill="1" applyBorder="1" applyAlignment="1" applyProtection="1">
      <alignment horizontal="left" vertical="center" wrapText="1"/>
    </xf>
    <xf numFmtId="0" fontId="6" fillId="2" borderId="9" xfId="0"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6" fillId="2" borderId="11" xfId="0" applyFont="1" applyFill="1" applyBorder="1" applyAlignment="1" applyProtection="1">
      <alignment horizontal="left" vertical="center" wrapText="1"/>
    </xf>
    <xf numFmtId="0" fontId="7" fillId="2" borderId="16" xfId="0" applyFont="1" applyFill="1" applyBorder="1" applyAlignment="1" applyProtection="1">
      <alignment horizontal="left" vertical="top" wrapText="1"/>
    </xf>
    <xf numFmtId="0" fontId="7" fillId="2" borderId="2" xfId="0" applyFont="1" applyFill="1" applyBorder="1" applyAlignment="1" applyProtection="1">
      <alignment horizontal="left" vertical="top" wrapText="1"/>
    </xf>
    <xf numFmtId="0" fontId="0" fillId="2" borderId="16" xfId="0" applyFont="1" applyFill="1" applyBorder="1" applyAlignment="1" applyProtection="1">
      <alignment horizontal="left" vertical="top" wrapText="1"/>
    </xf>
    <xf numFmtId="0" fontId="0" fillId="2" borderId="2" xfId="0" applyFont="1" applyFill="1" applyBorder="1" applyAlignment="1" applyProtection="1">
      <alignment horizontal="left" vertical="top" wrapText="1"/>
    </xf>
    <xf numFmtId="0" fontId="0" fillId="2" borderId="0" xfId="0" applyFont="1" applyFill="1" applyBorder="1" applyAlignment="1" applyProtection="1">
      <alignment horizontal="left" vertical="top"/>
    </xf>
    <xf numFmtId="0" fontId="4" fillId="2" borderId="33" xfId="0" applyFont="1" applyFill="1" applyBorder="1" applyAlignment="1" applyProtection="1">
      <alignment horizontal="left" vertical="center"/>
    </xf>
    <xf numFmtId="0" fontId="4" fillId="2" borderId="34" xfId="0" applyFont="1" applyFill="1" applyBorder="1" applyAlignment="1" applyProtection="1">
      <alignment horizontal="left" vertical="center"/>
    </xf>
    <xf numFmtId="0" fontId="4" fillId="2" borderId="35" xfId="0" applyFont="1" applyFill="1" applyBorder="1" applyAlignment="1" applyProtection="1">
      <alignment horizontal="left" vertical="center"/>
    </xf>
    <xf numFmtId="0" fontId="0" fillId="2" borderId="4" xfId="0" applyFont="1" applyFill="1" applyBorder="1" applyAlignment="1" applyProtection="1">
      <alignment horizontal="center" vertical="top" wrapText="1"/>
    </xf>
    <xf numFmtId="0" fontId="0" fillId="2" borderId="5" xfId="0" applyFont="1" applyFill="1" applyBorder="1" applyAlignment="1" applyProtection="1">
      <alignment horizontal="center" vertical="top" wrapText="1"/>
    </xf>
    <xf numFmtId="0" fontId="0" fillId="2" borderId="6" xfId="0" applyFont="1" applyFill="1" applyBorder="1" applyAlignment="1" applyProtection="1">
      <alignment horizontal="center" vertical="top" wrapText="1"/>
    </xf>
    <xf numFmtId="0" fontId="0" fillId="2" borderId="7" xfId="0" applyFont="1" applyFill="1" applyBorder="1" applyAlignment="1" applyProtection="1">
      <alignment horizontal="center" vertical="top" wrapText="1"/>
    </xf>
    <xf numFmtId="0" fontId="0" fillId="2" borderId="0" xfId="0" applyFont="1" applyFill="1" applyBorder="1" applyAlignment="1" applyProtection="1">
      <alignment horizontal="center" vertical="top" wrapText="1"/>
    </xf>
    <xf numFmtId="0" fontId="0" fillId="2" borderId="8" xfId="0" applyFont="1" applyFill="1" applyBorder="1" applyAlignment="1" applyProtection="1">
      <alignment horizontal="center" vertical="top" wrapText="1"/>
    </xf>
    <xf numFmtId="0" fontId="6" fillId="2" borderId="33" xfId="0" applyFont="1" applyFill="1" applyBorder="1" applyAlignment="1" applyProtection="1">
      <alignment horizontal="left" vertical="center"/>
    </xf>
    <xf numFmtId="0" fontId="6" fillId="2" borderId="34" xfId="0" applyFont="1" applyFill="1" applyBorder="1" applyAlignment="1" applyProtection="1">
      <alignment horizontal="left" vertical="center"/>
    </xf>
    <xf numFmtId="0" fontId="6" fillId="2" borderId="35" xfId="0" applyFont="1" applyFill="1" applyBorder="1" applyAlignment="1" applyProtection="1">
      <alignment horizontal="left" vertical="center"/>
    </xf>
    <xf numFmtId="0" fontId="0" fillId="2" borderId="6" xfId="0" applyFont="1" applyFill="1" applyBorder="1" applyAlignment="1" applyProtection="1">
      <alignment horizontal="left" vertical="top" wrapText="1"/>
    </xf>
    <xf numFmtId="0" fontId="0" fillId="2" borderId="8" xfId="0" applyFont="1" applyFill="1" applyBorder="1" applyAlignment="1" applyProtection="1">
      <alignment horizontal="left" vertical="top" wrapText="1"/>
    </xf>
    <xf numFmtId="0" fontId="0" fillId="2" borderId="5" xfId="0" applyFont="1" applyFill="1" applyBorder="1" applyAlignment="1" applyProtection="1">
      <alignment horizontal="left" vertical="top"/>
    </xf>
    <xf numFmtId="0" fontId="2" fillId="0" borderId="20" xfId="0" applyFont="1" applyBorder="1" applyAlignment="1" applyProtection="1">
      <alignment horizontal="left"/>
    </xf>
    <xf numFmtId="0" fontId="2" fillId="0" borderId="21" xfId="0" applyFont="1" applyBorder="1" applyAlignment="1" applyProtection="1">
      <alignment horizontal="left"/>
    </xf>
    <xf numFmtId="0" fontId="2" fillId="0" borderId="22" xfId="0" applyFont="1" applyBorder="1" applyAlignment="1" applyProtection="1">
      <alignment horizontal="left"/>
    </xf>
    <xf numFmtId="0" fontId="2" fillId="2" borderId="15" xfId="0" applyFont="1" applyFill="1" applyBorder="1" applyAlignment="1" applyProtection="1">
      <alignment horizontal="left"/>
    </xf>
    <xf numFmtId="0" fontId="2" fillId="2" borderId="3" xfId="0" applyFont="1" applyFill="1" applyBorder="1" applyAlignment="1" applyProtection="1">
      <alignment horizontal="left"/>
    </xf>
    <xf numFmtId="0" fontId="2" fillId="2" borderId="18" xfId="0" applyFont="1" applyFill="1" applyBorder="1" applyAlignment="1" applyProtection="1">
      <alignment horizontal="left"/>
    </xf>
    <xf numFmtId="0" fontId="2" fillId="2" borderId="19" xfId="0" applyFont="1" applyFill="1" applyBorder="1" applyAlignment="1" applyProtection="1">
      <alignment horizontal="left"/>
    </xf>
    <xf numFmtId="0" fontId="2" fillId="2" borderId="25" xfId="0" applyFont="1" applyFill="1" applyBorder="1" applyAlignment="1" applyProtection="1">
      <alignment horizontal="left" vertical="top"/>
    </xf>
    <xf numFmtId="0" fontId="2" fillId="2" borderId="1" xfId="0" applyFont="1" applyFill="1" applyBorder="1" applyAlignment="1" applyProtection="1">
      <alignment horizontal="left" vertical="top"/>
    </xf>
    <xf numFmtId="165" fontId="2" fillId="2" borderId="10" xfId="0" applyNumberFormat="1" applyFont="1" applyFill="1" applyBorder="1" applyAlignment="1" applyProtection="1">
      <alignment horizontal="left"/>
    </xf>
    <xf numFmtId="0" fontId="2" fillId="2" borderId="4" xfId="0" applyFont="1" applyFill="1" applyBorder="1" applyAlignment="1" applyProtection="1">
      <alignment horizontal="left" vertical="top" wrapText="1"/>
    </xf>
    <xf numFmtId="0" fontId="2" fillId="2" borderId="5" xfId="0" applyFont="1" applyFill="1" applyBorder="1" applyAlignment="1" applyProtection="1">
      <alignment horizontal="left" vertical="top" wrapText="1"/>
    </xf>
    <xf numFmtId="0" fontId="2" fillId="2" borderId="6" xfId="0" applyFont="1" applyFill="1" applyBorder="1" applyAlignment="1" applyProtection="1">
      <alignment horizontal="left" vertical="top" wrapText="1"/>
    </xf>
    <xf numFmtId="0" fontId="2" fillId="2" borderId="7" xfId="0" applyFont="1" applyFill="1" applyBorder="1" applyAlignment="1" applyProtection="1">
      <alignment horizontal="left" vertical="top" wrapText="1"/>
    </xf>
    <xf numFmtId="0" fontId="2" fillId="2" borderId="0" xfId="0" applyFont="1" applyFill="1" applyBorder="1" applyAlignment="1" applyProtection="1">
      <alignment horizontal="left" vertical="top" wrapText="1"/>
    </xf>
    <xf numFmtId="0" fontId="2" fillId="2" borderId="8" xfId="0" applyFont="1" applyFill="1" applyBorder="1" applyAlignment="1" applyProtection="1">
      <alignment horizontal="left" vertical="top" wrapText="1"/>
    </xf>
    <xf numFmtId="0" fontId="2" fillId="2" borderId="9" xfId="0" applyFont="1" applyFill="1" applyBorder="1" applyAlignment="1" applyProtection="1">
      <alignment horizontal="left" vertical="top" wrapText="1"/>
    </xf>
    <xf numFmtId="0" fontId="2" fillId="2" borderId="10" xfId="0" applyFont="1" applyFill="1" applyBorder="1" applyAlignment="1" applyProtection="1">
      <alignment horizontal="left" vertical="top" wrapText="1"/>
    </xf>
    <xf numFmtId="0" fontId="2" fillId="2" borderId="11" xfId="0" applyFont="1" applyFill="1" applyBorder="1" applyAlignment="1" applyProtection="1">
      <alignment horizontal="left" vertical="top" wrapText="1"/>
    </xf>
    <xf numFmtId="165" fontId="2" fillId="2" borderId="34" xfId="0" applyNumberFormat="1" applyFont="1" applyFill="1" applyBorder="1" applyAlignment="1" applyProtection="1">
      <alignment horizontal="left"/>
    </xf>
    <xf numFmtId="0" fontId="0" fillId="2" borderId="48" xfId="0" applyFont="1" applyFill="1" applyBorder="1" applyAlignment="1" applyProtection="1">
      <alignment horizontal="left" vertical="top" wrapText="1"/>
    </xf>
    <xf numFmtId="0" fontId="0" fillId="2" borderId="66" xfId="0" applyFont="1" applyFill="1" applyBorder="1" applyAlignment="1" applyProtection="1">
      <alignment horizontal="left" vertical="top" wrapText="1"/>
    </xf>
    <xf numFmtId="0" fontId="8" fillId="2" borderId="66" xfId="2" applyFill="1" applyBorder="1" applyAlignment="1" applyProtection="1">
      <alignment horizontal="left" vertical="top" wrapText="1"/>
      <protection locked="0"/>
    </xf>
    <xf numFmtId="0" fontId="0" fillId="2" borderId="9" xfId="0" applyFont="1" applyFill="1" applyBorder="1" applyAlignment="1" applyProtection="1">
      <alignment horizontal="left" vertical="top"/>
    </xf>
    <xf numFmtId="0" fontId="0" fillId="2" borderId="10" xfId="0" applyFont="1" applyFill="1" applyBorder="1" applyAlignment="1" applyProtection="1">
      <alignment horizontal="left" vertical="top"/>
    </xf>
    <xf numFmtId="0" fontId="0" fillId="0" borderId="24" xfId="0" applyBorder="1" applyAlignment="1" applyProtection="1">
      <alignment horizontal="center"/>
    </xf>
    <xf numFmtId="0" fontId="0" fillId="0" borderId="32" xfId="0" applyBorder="1" applyAlignment="1" applyProtection="1">
      <alignment horizontal="center"/>
    </xf>
    <xf numFmtId="0" fontId="0" fillId="0" borderId="62" xfId="0" applyBorder="1" applyAlignment="1" applyProtection="1">
      <alignment horizontal="center"/>
    </xf>
    <xf numFmtId="0" fontId="0" fillId="0" borderId="8" xfId="0" applyBorder="1" applyAlignment="1" applyProtection="1">
      <alignment horizontal="center"/>
    </xf>
    <xf numFmtId="0" fontId="0" fillId="0" borderId="54" xfId="0" applyBorder="1" applyAlignment="1" applyProtection="1">
      <alignment horizontal="center"/>
    </xf>
    <xf numFmtId="0" fontId="0" fillId="0" borderId="11" xfId="0" applyBorder="1" applyAlignment="1" applyProtection="1">
      <alignment horizontal="center"/>
    </xf>
    <xf numFmtId="0" fontId="0" fillId="0" borderId="44" xfId="0" applyBorder="1" applyAlignment="1" applyProtection="1">
      <alignment horizontal="center" vertical="top" wrapText="1"/>
    </xf>
    <xf numFmtId="0" fontId="0" fillId="0" borderId="21" xfId="0" applyBorder="1" applyAlignment="1" applyProtection="1">
      <alignment horizontal="center" vertical="top" wrapText="1"/>
    </xf>
    <xf numFmtId="0" fontId="0" fillId="0" borderId="22" xfId="0" applyBorder="1" applyAlignment="1" applyProtection="1">
      <alignment horizontal="center" vertical="top" wrapText="1"/>
    </xf>
    <xf numFmtId="0" fontId="4" fillId="2" borderId="4" xfId="0" applyFont="1" applyFill="1" applyBorder="1" applyAlignment="1" applyProtection="1">
      <alignment horizontal="left" vertical="center"/>
    </xf>
    <xf numFmtId="0" fontId="4" fillId="2" borderId="5" xfId="0" applyFont="1" applyFill="1" applyBorder="1" applyAlignment="1" applyProtection="1">
      <alignment horizontal="left" vertical="center"/>
    </xf>
    <xf numFmtId="0" fontId="4" fillId="2" borderId="6" xfId="0" applyFont="1" applyFill="1" applyBorder="1" applyAlignment="1" applyProtection="1">
      <alignment horizontal="left" vertical="center"/>
    </xf>
    <xf numFmtId="0" fontId="4" fillId="2" borderId="9" xfId="0" applyFont="1" applyFill="1" applyBorder="1" applyAlignment="1" applyProtection="1">
      <alignment horizontal="left" vertical="center"/>
    </xf>
    <xf numFmtId="0" fontId="4" fillId="2" borderId="10" xfId="0" applyFont="1" applyFill="1" applyBorder="1" applyAlignment="1" applyProtection="1">
      <alignment horizontal="left" vertical="center"/>
    </xf>
    <xf numFmtId="0" fontId="4" fillId="2" borderId="11" xfId="0" applyFont="1" applyFill="1" applyBorder="1" applyAlignment="1" applyProtection="1">
      <alignment horizontal="left" vertical="center"/>
    </xf>
    <xf numFmtId="0" fontId="0" fillId="0" borderId="4" xfId="0" applyFont="1" applyBorder="1" applyAlignment="1" applyProtection="1">
      <alignment horizontal="center"/>
    </xf>
    <xf numFmtId="0" fontId="0" fillId="0" borderId="5" xfId="0" applyFont="1" applyBorder="1" applyAlignment="1" applyProtection="1">
      <alignment horizontal="center"/>
    </xf>
    <xf numFmtId="0" fontId="0" fillId="0" borderId="6" xfId="0" applyFont="1" applyBorder="1" applyAlignment="1" applyProtection="1">
      <alignment horizontal="center"/>
    </xf>
    <xf numFmtId="0" fontId="0" fillId="0" borderId="7" xfId="0" applyFont="1" applyBorder="1" applyAlignment="1" applyProtection="1">
      <alignment horizontal="center"/>
    </xf>
    <xf numFmtId="0" fontId="0" fillId="0" borderId="0" xfId="0" applyFont="1" applyBorder="1" applyAlignment="1" applyProtection="1">
      <alignment horizontal="center"/>
    </xf>
    <xf numFmtId="0" fontId="0" fillId="0" borderId="8" xfId="0" applyFont="1" applyBorder="1" applyAlignment="1" applyProtection="1">
      <alignment horizontal="center"/>
    </xf>
    <xf numFmtId="0" fontId="2" fillId="2" borderId="14" xfId="0" applyFont="1" applyFill="1" applyBorder="1" applyAlignment="1" applyProtection="1">
      <alignment horizontal="left"/>
    </xf>
    <xf numFmtId="0" fontId="2" fillId="2" borderId="13" xfId="0" applyFont="1" applyFill="1" applyBorder="1" applyAlignment="1" applyProtection="1">
      <alignment horizontal="left"/>
    </xf>
    <xf numFmtId="0" fontId="0" fillId="0" borderId="16" xfId="0" applyBorder="1" applyAlignment="1" applyProtection="1">
      <alignment horizontal="center" vertical="top" wrapText="1"/>
    </xf>
    <xf numFmtId="0" fontId="0" fillId="0" borderId="39" xfId="0" applyBorder="1" applyAlignment="1" applyProtection="1">
      <alignment horizontal="center" vertical="top" wrapText="1"/>
    </xf>
    <xf numFmtId="0" fontId="0" fillId="0" borderId="3" xfId="0" applyBorder="1" applyAlignment="1" applyProtection="1">
      <alignment horizontal="center" vertical="top" wrapText="1"/>
    </xf>
    <xf numFmtId="0" fontId="0" fillId="0" borderId="27" xfId="0" applyBorder="1" applyAlignment="1" applyProtection="1">
      <alignment horizontal="center" vertical="top" wrapText="1"/>
    </xf>
    <xf numFmtId="0" fontId="0" fillId="0" borderId="15" xfId="0" applyBorder="1" applyAlignment="1" applyProtection="1">
      <alignment horizontal="center" vertical="top" wrapText="1"/>
    </xf>
    <xf numFmtId="0" fontId="0" fillId="0" borderId="3" xfId="0" applyFont="1" applyBorder="1" applyAlignment="1" applyProtection="1">
      <alignment horizontal="center" vertical="top" wrapText="1"/>
    </xf>
    <xf numFmtId="0" fontId="0" fillId="0" borderId="27" xfId="0" applyFont="1" applyBorder="1" applyAlignment="1" applyProtection="1">
      <alignment horizontal="center" vertical="top" wrapText="1"/>
    </xf>
    <xf numFmtId="0" fontId="3" fillId="2" borderId="4" xfId="0" applyFont="1" applyFill="1" applyBorder="1" applyAlignment="1" applyProtection="1">
      <alignment horizontal="left" vertical="top" wrapText="1"/>
    </xf>
    <xf numFmtId="0" fontId="3" fillId="2" borderId="5" xfId="0" applyFont="1" applyFill="1" applyBorder="1" applyAlignment="1" applyProtection="1">
      <alignment horizontal="left" vertical="top" wrapText="1"/>
    </xf>
    <xf numFmtId="0" fontId="3" fillId="2" borderId="7" xfId="0" applyFont="1" applyFill="1" applyBorder="1" applyAlignment="1" applyProtection="1">
      <alignment horizontal="left" vertical="top" wrapText="1"/>
    </xf>
    <xf numFmtId="0" fontId="3" fillId="2" borderId="0" xfId="0" applyFont="1" applyFill="1" applyBorder="1" applyAlignment="1" applyProtection="1">
      <alignment horizontal="left" vertical="top" wrapText="1"/>
    </xf>
    <xf numFmtId="0" fontId="3" fillId="2" borderId="9" xfId="0" applyFont="1" applyFill="1" applyBorder="1" applyAlignment="1" applyProtection="1">
      <alignment horizontal="left" vertical="top" wrapText="1"/>
    </xf>
    <xf numFmtId="0" fontId="3" fillId="2" borderId="10" xfId="0" applyFont="1" applyFill="1" applyBorder="1" applyAlignment="1" applyProtection="1">
      <alignment horizontal="left" vertical="top" wrapText="1"/>
    </xf>
    <xf numFmtId="0" fontId="4" fillId="0" borderId="20" xfId="0" applyFont="1" applyBorder="1" applyAlignment="1" applyProtection="1">
      <alignment horizontal="left" vertical="center"/>
    </xf>
    <xf numFmtId="0" fontId="4" fillId="0" borderId="21" xfId="0" applyFont="1" applyBorder="1" applyAlignment="1" applyProtection="1">
      <alignment horizontal="left" vertical="center"/>
    </xf>
    <xf numFmtId="0" fontId="4" fillId="0" borderId="22" xfId="0" applyFont="1" applyBorder="1" applyAlignment="1" applyProtection="1">
      <alignment horizontal="left" vertical="center"/>
    </xf>
    <xf numFmtId="0" fontId="0" fillId="0" borderId="15" xfId="0" applyFont="1" applyBorder="1" applyAlignment="1" applyProtection="1">
      <alignment horizontal="center" vertical="top" wrapText="1"/>
    </xf>
    <xf numFmtId="0" fontId="0" fillId="2" borderId="31" xfId="0" applyFont="1" applyFill="1" applyBorder="1" applyAlignment="1" applyProtection="1">
      <alignment horizontal="left" vertical="top" wrapText="1"/>
    </xf>
    <xf numFmtId="0" fontId="0" fillId="2" borderId="32" xfId="0" applyFont="1" applyFill="1" applyBorder="1" applyAlignment="1" applyProtection="1">
      <alignment horizontal="left" vertical="top" wrapText="1"/>
    </xf>
    <xf numFmtId="0" fontId="0" fillId="2" borderId="1" xfId="0" applyFont="1" applyFill="1" applyBorder="1" applyAlignment="1" applyProtection="1">
      <alignment horizontal="left" vertical="top" wrapText="1"/>
    </xf>
    <xf numFmtId="0" fontId="0" fillId="2" borderId="26" xfId="0" applyFont="1" applyFill="1" applyBorder="1" applyAlignment="1" applyProtection="1">
      <alignment horizontal="left" vertical="top" wrapText="1"/>
    </xf>
    <xf numFmtId="0" fontId="0" fillId="2" borderId="3" xfId="0" applyFont="1" applyFill="1" applyBorder="1" applyAlignment="1" applyProtection="1">
      <alignment horizontal="center"/>
      <protection locked="0"/>
    </xf>
    <xf numFmtId="0" fontId="0" fillId="2" borderId="12" xfId="0" applyFont="1" applyFill="1" applyBorder="1" applyAlignment="1" applyProtection="1">
      <alignment horizontal="center"/>
      <protection locked="0"/>
    </xf>
    <xf numFmtId="0" fontId="0" fillId="2" borderId="13"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9" xfId="0" applyFont="1" applyFill="1" applyBorder="1" applyAlignment="1" applyProtection="1">
      <alignment horizontal="center"/>
      <protection locked="0"/>
    </xf>
    <xf numFmtId="0" fontId="0" fillId="2" borderId="24" xfId="0" applyFont="1" applyFill="1" applyBorder="1" applyAlignment="1" applyProtection="1">
      <alignment horizontal="center"/>
      <protection locked="0"/>
    </xf>
    <xf numFmtId="0" fontId="2" fillId="2" borderId="20" xfId="0" applyFont="1" applyFill="1" applyBorder="1" applyAlignment="1" applyProtection="1">
      <alignment horizontal="left" vertical="top"/>
    </xf>
    <xf numFmtId="0" fontId="2" fillId="2" borderId="21" xfId="0" applyFont="1" applyFill="1" applyBorder="1" applyAlignment="1" applyProtection="1">
      <alignment horizontal="left" vertical="top"/>
    </xf>
    <xf numFmtId="0" fontId="2" fillId="3" borderId="33" xfId="0" applyFont="1" applyFill="1" applyBorder="1" applyAlignment="1" applyProtection="1">
      <alignment horizontal="center"/>
    </xf>
    <xf numFmtId="0" fontId="2" fillId="3" borderId="34" xfId="0" applyFont="1" applyFill="1" applyBorder="1" applyAlignment="1" applyProtection="1">
      <alignment horizontal="center"/>
    </xf>
    <xf numFmtId="0" fontId="2" fillId="3" borderId="35" xfId="0" applyFont="1" applyFill="1" applyBorder="1" applyAlignment="1" applyProtection="1">
      <alignment horizontal="center"/>
    </xf>
    <xf numFmtId="0" fontId="4" fillId="0" borderId="33" xfId="0" applyFont="1" applyBorder="1" applyAlignment="1" applyProtection="1">
      <alignment horizontal="center" vertical="center"/>
    </xf>
    <xf numFmtId="0" fontId="4" fillId="0" borderId="34" xfId="0" applyFont="1" applyBorder="1" applyAlignment="1" applyProtection="1">
      <alignment horizontal="center" vertical="center"/>
    </xf>
    <xf numFmtId="0" fontId="4" fillId="0" borderId="35" xfId="0" applyFont="1" applyBorder="1" applyAlignment="1" applyProtection="1">
      <alignment horizontal="center" vertical="center"/>
    </xf>
    <xf numFmtId="0" fontId="2" fillId="2" borderId="40" xfId="0" applyFont="1" applyFill="1" applyBorder="1" applyAlignment="1" applyProtection="1">
      <alignment horizontal="left" vertical="center" wrapText="1"/>
    </xf>
    <xf numFmtId="0" fontId="2" fillId="2" borderId="31" xfId="0" applyFont="1" applyFill="1" applyBorder="1" applyAlignment="1" applyProtection="1">
      <alignment horizontal="left" vertical="center" wrapText="1"/>
    </xf>
    <xf numFmtId="0" fontId="2" fillId="2" borderId="7" xfId="0" applyFont="1" applyFill="1" applyBorder="1" applyAlignment="1" applyProtection="1">
      <alignment horizontal="left" vertical="center" wrapText="1"/>
    </xf>
    <xf numFmtId="0" fontId="2" fillId="2" borderId="0" xfId="0" applyFont="1" applyFill="1" applyBorder="1" applyAlignment="1" applyProtection="1">
      <alignment horizontal="left" vertical="center" wrapText="1"/>
    </xf>
    <xf numFmtId="0" fontId="2" fillId="2" borderId="9" xfId="0" applyFont="1" applyFill="1" applyBorder="1" applyAlignment="1" applyProtection="1">
      <alignment horizontal="left" vertical="center" wrapText="1"/>
    </xf>
    <xf numFmtId="0" fontId="2" fillId="2" borderId="10" xfId="0" applyFont="1" applyFill="1" applyBorder="1" applyAlignment="1" applyProtection="1">
      <alignment horizontal="left" vertical="center" wrapText="1"/>
    </xf>
    <xf numFmtId="0" fontId="2" fillId="0" borderId="33" xfId="0" applyFont="1" applyBorder="1" applyAlignment="1" applyProtection="1">
      <alignment horizontal="center"/>
    </xf>
    <xf numFmtId="0" fontId="2" fillId="0" borderId="35" xfId="0" applyFont="1" applyBorder="1" applyAlignment="1" applyProtection="1">
      <alignment horizontal="center"/>
    </xf>
    <xf numFmtId="0" fontId="2" fillId="0" borderId="48" xfId="0" applyFont="1" applyBorder="1" applyAlignment="1" applyProtection="1">
      <alignment horizontal="center" textRotation="90" wrapText="1"/>
    </xf>
    <xf numFmtId="0" fontId="2" fillId="0" borderId="59" xfId="0" applyFont="1" applyBorder="1" applyAlignment="1" applyProtection="1">
      <alignment horizontal="center" textRotation="90" wrapText="1"/>
    </xf>
    <xf numFmtId="0" fontId="2" fillId="0" borderId="49" xfId="0" applyFont="1" applyBorder="1" applyAlignment="1" applyProtection="1">
      <alignment horizontal="center"/>
    </xf>
    <xf numFmtId="0" fontId="2" fillId="0" borderId="58" xfId="0" applyFont="1" applyBorder="1" applyAlignment="1" applyProtection="1">
      <alignment horizontal="center"/>
    </xf>
    <xf numFmtId="0" fontId="2" fillId="0" borderId="50" xfId="0" applyFont="1" applyBorder="1" applyAlignment="1" applyProtection="1">
      <alignment horizontal="center"/>
    </xf>
    <xf numFmtId="0" fontId="2" fillId="0" borderId="56" xfId="0" applyFont="1" applyBorder="1" applyAlignment="1" applyProtection="1">
      <alignment horizontal="center"/>
    </xf>
    <xf numFmtId="0" fontId="2" fillId="0" borderId="57" xfId="0" applyFont="1" applyBorder="1" applyAlignment="1" applyProtection="1">
      <alignment horizontal="center"/>
    </xf>
  </cellXfs>
  <cellStyles count="3">
    <cellStyle name="Hyperlink" xfId="2" builtinId="8"/>
    <cellStyle name="Standaard" xfId="0" builtinId="0"/>
    <cellStyle name="Valuta" xfId="1" builtinId="4"/>
  </cellStyles>
  <dxfs count="10">
    <dxf>
      <font>
        <color rgb="FFFF0000"/>
      </font>
    </dxf>
    <dxf>
      <font>
        <color rgb="FFFF0000"/>
      </font>
    </dxf>
    <dxf>
      <font>
        <color rgb="FFFF0000"/>
      </font>
    </dxf>
    <dxf>
      <font>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tmp"/><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tmp"/><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tmp"/><Relationship Id="rId15" Type="http://schemas.openxmlformats.org/officeDocument/2006/relationships/image" Target="../media/image15.png"/><Relationship Id="rId23" Type="http://schemas.openxmlformats.org/officeDocument/2006/relationships/image" Target="../media/image23.jpeg"/><Relationship Id="rId10" Type="http://schemas.openxmlformats.org/officeDocument/2006/relationships/image" Target="../media/image10.tmp"/><Relationship Id="rId19" Type="http://schemas.openxmlformats.org/officeDocument/2006/relationships/image" Target="../media/image19.tiff"/><Relationship Id="rId4" Type="http://schemas.openxmlformats.org/officeDocument/2006/relationships/image" Target="../media/image4.tmp"/><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28.png"/><Relationship Id="rId3" Type="http://schemas.openxmlformats.org/officeDocument/2006/relationships/image" Target="../media/image3.png"/><Relationship Id="rId7" Type="http://schemas.openxmlformats.org/officeDocument/2006/relationships/image" Target="../media/image7.tmp"/><Relationship Id="rId12" Type="http://schemas.openxmlformats.org/officeDocument/2006/relationships/image" Target="../media/image22.png"/><Relationship Id="rId2" Type="http://schemas.openxmlformats.org/officeDocument/2006/relationships/image" Target="../media/image24.jpeg"/><Relationship Id="rId1" Type="http://schemas.openxmlformats.org/officeDocument/2006/relationships/image" Target="../media/image1.jpeg"/><Relationship Id="rId6" Type="http://schemas.openxmlformats.org/officeDocument/2006/relationships/image" Target="../media/image25.png"/><Relationship Id="rId11" Type="http://schemas.openxmlformats.org/officeDocument/2006/relationships/image" Target="../media/image12.jpeg"/><Relationship Id="rId5" Type="http://schemas.openxmlformats.org/officeDocument/2006/relationships/image" Target="../media/image5.tmp"/><Relationship Id="rId15" Type="http://schemas.openxmlformats.org/officeDocument/2006/relationships/image" Target="../media/image10.tmp"/><Relationship Id="rId10" Type="http://schemas.openxmlformats.org/officeDocument/2006/relationships/image" Target="../media/image11.png"/><Relationship Id="rId4" Type="http://schemas.openxmlformats.org/officeDocument/2006/relationships/image" Target="../media/image4.tmp"/><Relationship Id="rId9" Type="http://schemas.openxmlformats.org/officeDocument/2006/relationships/image" Target="../media/image27.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28.png"/><Relationship Id="rId3" Type="http://schemas.openxmlformats.org/officeDocument/2006/relationships/image" Target="../media/image3.png"/><Relationship Id="rId7" Type="http://schemas.openxmlformats.org/officeDocument/2006/relationships/image" Target="../media/image7.tmp"/><Relationship Id="rId12" Type="http://schemas.openxmlformats.org/officeDocument/2006/relationships/image" Target="../media/image22.png"/><Relationship Id="rId2" Type="http://schemas.openxmlformats.org/officeDocument/2006/relationships/image" Target="../media/image24.jpeg"/><Relationship Id="rId1" Type="http://schemas.openxmlformats.org/officeDocument/2006/relationships/image" Target="../media/image1.jpeg"/><Relationship Id="rId6" Type="http://schemas.openxmlformats.org/officeDocument/2006/relationships/image" Target="../media/image25.png"/><Relationship Id="rId11" Type="http://schemas.openxmlformats.org/officeDocument/2006/relationships/image" Target="../media/image12.jpeg"/><Relationship Id="rId5" Type="http://schemas.openxmlformats.org/officeDocument/2006/relationships/image" Target="../media/image5.tmp"/><Relationship Id="rId15" Type="http://schemas.openxmlformats.org/officeDocument/2006/relationships/image" Target="../media/image10.tmp"/><Relationship Id="rId10" Type="http://schemas.openxmlformats.org/officeDocument/2006/relationships/image" Target="../media/image11.png"/><Relationship Id="rId4" Type="http://schemas.openxmlformats.org/officeDocument/2006/relationships/image" Target="../media/image4.tmp"/><Relationship Id="rId9" Type="http://schemas.openxmlformats.org/officeDocument/2006/relationships/image" Target="../media/image27.png"/><Relationship Id="rId1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22.png"/><Relationship Id="rId3" Type="http://schemas.openxmlformats.org/officeDocument/2006/relationships/image" Target="../media/image3.png"/><Relationship Id="rId7" Type="http://schemas.openxmlformats.org/officeDocument/2006/relationships/image" Target="../media/image7.tmp"/><Relationship Id="rId12" Type="http://schemas.openxmlformats.org/officeDocument/2006/relationships/image" Target="../media/image12.jpeg"/><Relationship Id="rId2" Type="http://schemas.openxmlformats.org/officeDocument/2006/relationships/image" Target="../media/image29.jpeg"/><Relationship Id="rId16" Type="http://schemas.openxmlformats.org/officeDocument/2006/relationships/image" Target="../media/image10.tmp"/><Relationship Id="rId1" Type="http://schemas.openxmlformats.org/officeDocument/2006/relationships/image" Target="../media/image1.jpeg"/><Relationship Id="rId6" Type="http://schemas.openxmlformats.org/officeDocument/2006/relationships/image" Target="../media/image30.png"/><Relationship Id="rId11" Type="http://schemas.openxmlformats.org/officeDocument/2006/relationships/image" Target="../media/image11.png"/><Relationship Id="rId5" Type="http://schemas.openxmlformats.org/officeDocument/2006/relationships/image" Target="../media/image5.tmp"/><Relationship Id="rId15" Type="http://schemas.openxmlformats.org/officeDocument/2006/relationships/image" Target="../media/image14.png"/><Relationship Id="rId10" Type="http://schemas.openxmlformats.org/officeDocument/2006/relationships/image" Target="../media/image32.tmp"/><Relationship Id="rId4" Type="http://schemas.openxmlformats.org/officeDocument/2006/relationships/image" Target="../media/image4.tmp"/><Relationship Id="rId9" Type="http://schemas.openxmlformats.org/officeDocument/2006/relationships/image" Target="../media/image31.png"/><Relationship Id="rId14"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7</xdr:col>
      <xdr:colOff>62946</xdr:colOff>
      <xdr:row>0</xdr:row>
      <xdr:rowOff>81242</xdr:rowOff>
    </xdr:from>
    <xdr:to>
      <xdr:col>9</xdr:col>
      <xdr:colOff>685871</xdr:colOff>
      <xdr:row>10</xdr:row>
      <xdr:rowOff>221129</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5330271" y="81242"/>
          <a:ext cx="2051675" cy="2349687"/>
        </a:xfrm>
        <a:prstGeom prst="rect">
          <a:avLst/>
        </a:prstGeom>
      </xdr:spPr>
    </xdr:pic>
    <xdr:clientData/>
  </xdr:twoCellAnchor>
  <xdr:twoCellAnchor editAs="oneCell">
    <xdr:from>
      <xdr:col>4</xdr:col>
      <xdr:colOff>186292</xdr:colOff>
      <xdr:row>158</xdr:row>
      <xdr:rowOff>19050</xdr:rowOff>
    </xdr:from>
    <xdr:to>
      <xdr:col>5</xdr:col>
      <xdr:colOff>582468</xdr:colOff>
      <xdr:row>166</xdr:row>
      <xdr:rowOff>177572</xdr:rowOff>
    </xdr:to>
    <xdr:pic>
      <xdr:nvPicPr>
        <xdr:cNvPr id="3" name="Afbeelding 2" descr="_DSC0166.jpg">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310492" y="23345775"/>
          <a:ext cx="1110551" cy="1682522"/>
        </a:xfrm>
        <a:prstGeom prst="rect">
          <a:avLst/>
        </a:prstGeom>
      </xdr:spPr>
    </xdr:pic>
    <xdr:clientData/>
  </xdr:twoCellAnchor>
  <xdr:twoCellAnchor editAs="oneCell">
    <xdr:from>
      <xdr:col>6</xdr:col>
      <xdr:colOff>285750</xdr:colOff>
      <xdr:row>157</xdr:row>
      <xdr:rowOff>152400</xdr:rowOff>
    </xdr:from>
    <xdr:to>
      <xdr:col>7</xdr:col>
      <xdr:colOff>485775</xdr:colOff>
      <xdr:row>167</xdr:row>
      <xdr:rowOff>64254</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838700" y="23288625"/>
          <a:ext cx="914400" cy="1816854"/>
        </a:xfrm>
        <a:prstGeom prst="rect">
          <a:avLst/>
        </a:prstGeom>
      </xdr:spPr>
    </xdr:pic>
    <xdr:clientData/>
  </xdr:twoCellAnchor>
  <xdr:twoCellAnchor editAs="oneCell">
    <xdr:from>
      <xdr:col>2</xdr:col>
      <xdr:colOff>152400</xdr:colOff>
      <xdr:row>158</xdr:row>
      <xdr:rowOff>76200</xdr:rowOff>
    </xdr:from>
    <xdr:to>
      <xdr:col>3</xdr:col>
      <xdr:colOff>495300</xdr:colOff>
      <xdr:row>166</xdr:row>
      <xdr:rowOff>57360</xdr:rowOff>
    </xdr:to>
    <xdr:pic>
      <xdr:nvPicPr>
        <xdr:cNvPr id="5" name="Afbeelding 4" descr="Schermopname">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1714500" y="23402925"/>
          <a:ext cx="1123950" cy="1505160"/>
        </a:xfrm>
        <a:prstGeom prst="rect">
          <a:avLst/>
        </a:prstGeom>
      </xdr:spPr>
    </xdr:pic>
    <xdr:clientData/>
  </xdr:twoCellAnchor>
  <xdr:twoCellAnchor editAs="oneCell">
    <xdr:from>
      <xdr:col>0</xdr:col>
      <xdr:colOff>85726</xdr:colOff>
      <xdr:row>169</xdr:row>
      <xdr:rowOff>133351</xdr:rowOff>
    </xdr:from>
    <xdr:to>
      <xdr:col>1</xdr:col>
      <xdr:colOff>561976</xdr:colOff>
      <xdr:row>179</xdr:row>
      <xdr:rowOff>140154</xdr:rowOff>
    </xdr:to>
    <xdr:pic>
      <xdr:nvPicPr>
        <xdr:cNvPr id="6" name="Afbeelding 5" descr="Schermopnam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85726" y="25565101"/>
          <a:ext cx="1257300" cy="1911803"/>
        </a:xfrm>
        <a:prstGeom prst="rect">
          <a:avLst/>
        </a:prstGeom>
      </xdr:spPr>
    </xdr:pic>
    <xdr:clientData/>
  </xdr:twoCellAnchor>
  <xdr:twoCellAnchor editAs="oneCell">
    <xdr:from>
      <xdr:col>0</xdr:col>
      <xdr:colOff>146881</xdr:colOff>
      <xdr:row>158</xdr:row>
      <xdr:rowOff>19050</xdr:rowOff>
    </xdr:from>
    <xdr:to>
      <xdr:col>1</xdr:col>
      <xdr:colOff>476250</xdr:colOff>
      <xdr:row>166</xdr:row>
      <xdr:rowOff>130828</xdr:rowOff>
    </xdr:to>
    <xdr:pic>
      <xdr:nvPicPr>
        <xdr:cNvPr id="7" name="Afbeelding 6" descr="Schermopname">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flipH="1">
          <a:off x="146881" y="23345775"/>
          <a:ext cx="1110419" cy="1635778"/>
        </a:xfrm>
        <a:prstGeom prst="rect">
          <a:avLst/>
        </a:prstGeom>
      </xdr:spPr>
    </xdr:pic>
    <xdr:clientData/>
  </xdr:twoCellAnchor>
  <xdr:oneCellAnchor>
    <xdr:from>
      <xdr:col>4</xdr:col>
      <xdr:colOff>171449</xdr:colOff>
      <xdr:row>170</xdr:row>
      <xdr:rowOff>85726</xdr:rowOff>
    </xdr:from>
    <xdr:ext cx="1098176" cy="1485900"/>
    <xdr:pic>
      <xdr:nvPicPr>
        <xdr:cNvPr id="8" name="Afbeelding 7" descr="Schermopname">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18578" r="18587"/>
        <a:stretch/>
      </xdr:blipFill>
      <xdr:spPr>
        <a:xfrm>
          <a:off x="3295649" y="25707976"/>
          <a:ext cx="1098176" cy="1485900"/>
        </a:xfrm>
        <a:prstGeom prst="rect">
          <a:avLst/>
        </a:prstGeom>
      </xdr:spPr>
    </xdr:pic>
    <xdr:clientData/>
  </xdr:oneCellAnchor>
  <xdr:twoCellAnchor editAs="oneCell">
    <xdr:from>
      <xdr:col>2</xdr:col>
      <xdr:colOff>123265</xdr:colOff>
      <xdr:row>169</xdr:row>
      <xdr:rowOff>145677</xdr:rowOff>
    </xdr:from>
    <xdr:to>
      <xdr:col>3</xdr:col>
      <xdr:colOff>548704</xdr:colOff>
      <xdr:row>179</xdr:row>
      <xdr:rowOff>67236</xdr:rowOff>
    </xdr:to>
    <xdr:pic>
      <xdr:nvPicPr>
        <xdr:cNvPr id="9" name="Afbeelding 8" descr="Schermopname">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685365" y="25577427"/>
          <a:ext cx="1206489" cy="1826559"/>
        </a:xfrm>
        <a:prstGeom prst="rect">
          <a:avLst/>
        </a:prstGeom>
      </xdr:spPr>
    </xdr:pic>
    <xdr:clientData/>
  </xdr:twoCellAnchor>
  <xdr:twoCellAnchor editAs="oneCell">
    <xdr:from>
      <xdr:col>8</xdr:col>
      <xdr:colOff>100853</xdr:colOff>
      <xdr:row>158</xdr:row>
      <xdr:rowOff>123264</xdr:rowOff>
    </xdr:from>
    <xdr:to>
      <xdr:col>9</xdr:col>
      <xdr:colOff>567905</xdr:colOff>
      <xdr:row>166</xdr:row>
      <xdr:rowOff>78442</xdr:rowOff>
    </xdr:to>
    <xdr:pic>
      <xdr:nvPicPr>
        <xdr:cNvPr id="10" name="Afbeelding 9" descr="Schermopname">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6082553" y="23449989"/>
          <a:ext cx="1181427" cy="1479178"/>
        </a:xfrm>
        <a:prstGeom prst="rect">
          <a:avLst/>
        </a:prstGeom>
      </xdr:spPr>
    </xdr:pic>
    <xdr:clientData/>
  </xdr:twoCellAnchor>
  <xdr:twoCellAnchor editAs="oneCell">
    <xdr:from>
      <xdr:col>6</xdr:col>
      <xdr:colOff>133349</xdr:colOff>
      <xdr:row>170</xdr:row>
      <xdr:rowOff>19050</xdr:rowOff>
    </xdr:from>
    <xdr:to>
      <xdr:col>7</xdr:col>
      <xdr:colOff>581025</xdr:colOff>
      <xdr:row>178</xdr:row>
      <xdr:rowOff>115805</xdr:rowOff>
    </xdr:to>
    <xdr:pic>
      <xdr:nvPicPr>
        <xdr:cNvPr id="12" name="Afbeelding 11" descr="Schermopname">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4686299" y="25641300"/>
          <a:ext cx="1162051" cy="1620755"/>
        </a:xfrm>
        <a:prstGeom prst="rect">
          <a:avLst/>
        </a:prstGeom>
      </xdr:spPr>
    </xdr:pic>
    <xdr:clientData/>
  </xdr:twoCellAnchor>
  <xdr:oneCellAnchor>
    <xdr:from>
      <xdr:col>6</xdr:col>
      <xdr:colOff>209551</xdr:colOff>
      <xdr:row>181</xdr:row>
      <xdr:rowOff>95250</xdr:rowOff>
    </xdr:from>
    <xdr:ext cx="993962" cy="1902778"/>
    <xdr:pic>
      <xdr:nvPicPr>
        <xdr:cNvPr id="13" name="Afbeelding 12" descr="Schermopname">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4762501" y="28003500"/>
          <a:ext cx="993962" cy="1902778"/>
        </a:xfrm>
        <a:prstGeom prst="rect">
          <a:avLst/>
        </a:prstGeom>
      </xdr:spPr>
    </xdr:pic>
    <xdr:clientData/>
  </xdr:oneCellAnchor>
  <xdr:oneCellAnchor>
    <xdr:from>
      <xdr:col>4</xdr:col>
      <xdr:colOff>340065</xdr:colOff>
      <xdr:row>181</xdr:row>
      <xdr:rowOff>120536</xdr:rowOff>
    </xdr:from>
    <xdr:ext cx="812704" cy="1873428"/>
    <xdr:pic>
      <xdr:nvPicPr>
        <xdr:cNvPr id="14" name="Picture 4">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3464265" y="28028786"/>
          <a:ext cx="812704" cy="1873428"/>
        </a:xfrm>
        <a:prstGeom prst="rect">
          <a:avLst/>
        </a:prstGeom>
        <a:noFill/>
      </xdr:spPr>
    </xdr:pic>
    <xdr:clientData/>
  </xdr:oneCellAnchor>
  <xdr:twoCellAnchor editAs="oneCell">
    <xdr:from>
      <xdr:col>4</xdr:col>
      <xdr:colOff>331105</xdr:colOff>
      <xdr:row>57</xdr:row>
      <xdr:rowOff>71718</xdr:rowOff>
    </xdr:from>
    <xdr:to>
      <xdr:col>9</xdr:col>
      <xdr:colOff>361950</xdr:colOff>
      <xdr:row>71</xdr:row>
      <xdr:rowOff>21144</xdr:rowOff>
    </xdr:to>
    <xdr:pic>
      <xdr:nvPicPr>
        <xdr:cNvPr id="21" name="Afbeelding 20" descr="Schermopname">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455305" y="11568393"/>
          <a:ext cx="3602720" cy="2616426"/>
        </a:xfrm>
        <a:prstGeom prst="rect">
          <a:avLst/>
        </a:prstGeom>
      </xdr:spPr>
    </xdr:pic>
    <xdr:clientData/>
  </xdr:twoCellAnchor>
  <xdr:oneCellAnchor>
    <xdr:from>
      <xdr:col>8</xdr:col>
      <xdr:colOff>104774</xdr:colOff>
      <xdr:row>184</xdr:row>
      <xdr:rowOff>133350</xdr:rowOff>
    </xdr:from>
    <xdr:ext cx="1309148" cy="800099"/>
    <xdr:pic>
      <xdr:nvPicPr>
        <xdr:cNvPr id="23" name="Afbeelding 22" descr="Schermopname">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6086474" y="38690550"/>
          <a:ext cx="1309148" cy="800099"/>
        </a:xfrm>
        <a:prstGeom prst="rect">
          <a:avLst/>
        </a:prstGeom>
      </xdr:spPr>
    </xdr:pic>
    <xdr:clientData/>
  </xdr:oneCellAnchor>
  <xdr:twoCellAnchor editAs="oneCell">
    <xdr:from>
      <xdr:col>8</xdr:col>
      <xdr:colOff>180976</xdr:colOff>
      <xdr:row>170</xdr:row>
      <xdr:rowOff>161926</xdr:rowOff>
    </xdr:from>
    <xdr:to>
      <xdr:col>9</xdr:col>
      <xdr:colOff>595127</xdr:colOff>
      <xdr:row>178</xdr:row>
      <xdr:rowOff>133350</xdr:rowOff>
    </xdr:to>
    <xdr:pic>
      <xdr:nvPicPr>
        <xdr:cNvPr id="24" name="Afbeelding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5"/>
        <a:stretch>
          <a:fillRect/>
        </a:stretch>
      </xdr:blipFill>
      <xdr:spPr>
        <a:xfrm>
          <a:off x="6162676" y="35861626"/>
          <a:ext cx="1128526" cy="1495424"/>
        </a:xfrm>
        <a:prstGeom prst="rect">
          <a:avLst/>
        </a:prstGeom>
      </xdr:spPr>
    </xdr:pic>
    <xdr:clientData/>
  </xdr:twoCellAnchor>
  <xdr:twoCellAnchor editAs="oneCell">
    <xdr:from>
      <xdr:col>4</xdr:col>
      <xdr:colOff>28576</xdr:colOff>
      <xdr:row>72</xdr:row>
      <xdr:rowOff>123825</xdr:rowOff>
    </xdr:from>
    <xdr:to>
      <xdr:col>9</xdr:col>
      <xdr:colOff>701833</xdr:colOff>
      <xdr:row>82</xdr:row>
      <xdr:rowOff>95250</xdr:rowOff>
    </xdr:to>
    <xdr:pic>
      <xdr:nvPicPr>
        <xdr:cNvPr id="11" name="Afbeelding 10" descr="Schermopname">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52776" y="14478000"/>
          <a:ext cx="4245132" cy="1876425"/>
        </a:xfrm>
        <a:prstGeom prst="rect">
          <a:avLst/>
        </a:prstGeom>
      </xdr:spPr>
    </xdr:pic>
    <xdr:clientData/>
  </xdr:twoCellAnchor>
  <xdr:twoCellAnchor editAs="oneCell">
    <xdr:from>
      <xdr:col>4</xdr:col>
      <xdr:colOff>38100</xdr:colOff>
      <xdr:row>28</xdr:row>
      <xdr:rowOff>57150</xdr:rowOff>
    </xdr:from>
    <xdr:to>
      <xdr:col>9</xdr:col>
      <xdr:colOff>609600</xdr:colOff>
      <xdr:row>37</xdr:row>
      <xdr:rowOff>174702</xdr:rowOff>
    </xdr:to>
    <xdr:pic>
      <xdr:nvPicPr>
        <xdr:cNvPr id="20" name="Afbeelding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a:stretch>
          <a:fillRect/>
        </a:stretch>
      </xdr:blipFill>
      <xdr:spPr>
        <a:xfrm>
          <a:off x="3162300" y="5924550"/>
          <a:ext cx="4143375" cy="1832052"/>
        </a:xfrm>
        <a:prstGeom prst="rect">
          <a:avLst/>
        </a:prstGeom>
      </xdr:spPr>
    </xdr:pic>
    <xdr:clientData/>
  </xdr:twoCellAnchor>
  <xdr:twoCellAnchor editAs="oneCell">
    <xdr:from>
      <xdr:col>4</xdr:col>
      <xdr:colOff>95249</xdr:colOff>
      <xdr:row>14</xdr:row>
      <xdr:rowOff>45191</xdr:rowOff>
    </xdr:from>
    <xdr:to>
      <xdr:col>9</xdr:col>
      <xdr:colOff>628649</xdr:colOff>
      <xdr:row>27</xdr:row>
      <xdr:rowOff>85367</xdr:rowOff>
    </xdr:to>
    <xdr:pic>
      <xdr:nvPicPr>
        <xdr:cNvPr id="25" name="Afbeelding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8"/>
        <a:stretch>
          <a:fillRect/>
        </a:stretch>
      </xdr:blipFill>
      <xdr:spPr>
        <a:xfrm>
          <a:off x="3219449" y="3245591"/>
          <a:ext cx="4105275" cy="2516676"/>
        </a:xfrm>
        <a:prstGeom prst="rect">
          <a:avLst/>
        </a:prstGeom>
      </xdr:spPr>
    </xdr:pic>
    <xdr:clientData/>
  </xdr:twoCellAnchor>
  <xdr:twoCellAnchor editAs="oneCell">
    <xdr:from>
      <xdr:col>0</xdr:col>
      <xdr:colOff>200025</xdr:colOff>
      <xdr:row>193</xdr:row>
      <xdr:rowOff>161925</xdr:rowOff>
    </xdr:from>
    <xdr:to>
      <xdr:col>3</xdr:col>
      <xdr:colOff>623853</xdr:colOff>
      <xdr:row>203</xdr:row>
      <xdr:rowOff>27561</xdr:rowOff>
    </xdr:to>
    <xdr:pic>
      <xdr:nvPicPr>
        <xdr:cNvPr id="26" name="Afbeelding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57162"/>
        <a:stretch/>
      </xdr:blipFill>
      <xdr:spPr>
        <a:xfrm>
          <a:off x="200025" y="40452675"/>
          <a:ext cx="2766978" cy="1770636"/>
        </a:xfrm>
        <a:prstGeom prst="rect">
          <a:avLst/>
        </a:prstGeom>
      </xdr:spPr>
    </xdr:pic>
    <xdr:clientData/>
  </xdr:twoCellAnchor>
  <xdr:twoCellAnchor editAs="oneCell">
    <xdr:from>
      <xdr:col>4</xdr:col>
      <xdr:colOff>115453</xdr:colOff>
      <xdr:row>193</xdr:row>
      <xdr:rowOff>164993</xdr:rowOff>
    </xdr:from>
    <xdr:to>
      <xdr:col>6</xdr:col>
      <xdr:colOff>567210</xdr:colOff>
      <xdr:row>203</xdr:row>
      <xdr:rowOff>17361</xdr:rowOff>
    </xdr:to>
    <xdr:pic>
      <xdr:nvPicPr>
        <xdr:cNvPr id="27" name="Afbeelding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4642" r="13864"/>
        <a:stretch/>
      </xdr:blipFill>
      <xdr:spPr>
        <a:xfrm>
          <a:off x="3239653" y="40455743"/>
          <a:ext cx="1880507" cy="1757368"/>
        </a:xfrm>
        <a:prstGeom prst="rect">
          <a:avLst/>
        </a:prstGeom>
      </xdr:spPr>
    </xdr:pic>
    <xdr:clientData/>
  </xdr:twoCellAnchor>
  <xdr:twoCellAnchor editAs="oneCell">
    <xdr:from>
      <xdr:col>6</xdr:col>
      <xdr:colOff>679991</xdr:colOff>
      <xdr:row>194</xdr:row>
      <xdr:rowOff>51020</xdr:rowOff>
    </xdr:from>
    <xdr:to>
      <xdr:col>9</xdr:col>
      <xdr:colOff>604799</xdr:colOff>
      <xdr:row>202</xdr:row>
      <xdr:rowOff>124802</xdr:rowOff>
    </xdr:to>
    <xdr:pic>
      <xdr:nvPicPr>
        <xdr:cNvPr id="28" name="Afbeelding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56827" t="46544" r="11434" b="5035"/>
        <a:stretch/>
      </xdr:blipFill>
      <xdr:spPr>
        <a:xfrm>
          <a:off x="5232941" y="40532270"/>
          <a:ext cx="2067933" cy="1597782"/>
        </a:xfrm>
        <a:prstGeom prst="rect">
          <a:avLst/>
        </a:prstGeom>
      </xdr:spPr>
    </xdr:pic>
    <xdr:clientData/>
  </xdr:twoCellAnchor>
  <xdr:oneCellAnchor>
    <xdr:from>
      <xdr:col>0</xdr:col>
      <xdr:colOff>219075</xdr:colOff>
      <xdr:row>181</xdr:row>
      <xdr:rowOff>47625</xdr:rowOff>
    </xdr:from>
    <xdr:ext cx="1152523" cy="1972117"/>
    <xdr:pic>
      <xdr:nvPicPr>
        <xdr:cNvPr id="29" name="Afbeelding 28" descr="Schermopname">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219075" y="37861875"/>
          <a:ext cx="1152523" cy="1972117"/>
        </a:xfrm>
        <a:prstGeom prst="rect">
          <a:avLst/>
        </a:prstGeom>
      </xdr:spPr>
    </xdr:pic>
    <xdr:clientData/>
  </xdr:oneCellAnchor>
  <xdr:twoCellAnchor editAs="oneCell">
    <xdr:from>
      <xdr:col>2</xdr:col>
      <xdr:colOff>124863</xdr:colOff>
      <xdr:row>181</xdr:row>
      <xdr:rowOff>84075</xdr:rowOff>
    </xdr:from>
    <xdr:to>
      <xdr:col>3</xdr:col>
      <xdr:colOff>656515</xdr:colOff>
      <xdr:row>191</xdr:row>
      <xdr:rowOff>134361</xdr:rowOff>
    </xdr:to>
    <xdr:pic>
      <xdr:nvPicPr>
        <xdr:cNvPr id="30" name="Afbeelding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686963" y="37898325"/>
          <a:ext cx="1312702" cy="1955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43896</xdr:colOff>
      <xdr:row>0</xdr:row>
      <xdr:rowOff>33617</xdr:rowOff>
    </xdr:from>
    <xdr:to>
      <xdr:col>9</xdr:col>
      <xdr:colOff>666821</xdr:colOff>
      <xdr:row>10</xdr:row>
      <xdr:rowOff>173504</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5311221" y="33617"/>
          <a:ext cx="2051675" cy="2349687"/>
        </a:xfrm>
        <a:prstGeom prst="rect">
          <a:avLst/>
        </a:prstGeom>
      </xdr:spPr>
    </xdr:pic>
    <xdr:clientData/>
  </xdr:twoCellAnchor>
  <xdr:twoCellAnchor editAs="oneCell">
    <xdr:from>
      <xdr:col>4</xdr:col>
      <xdr:colOff>186292</xdr:colOff>
      <xdr:row>77</xdr:row>
      <xdr:rowOff>19050</xdr:rowOff>
    </xdr:from>
    <xdr:to>
      <xdr:col>5</xdr:col>
      <xdr:colOff>582468</xdr:colOff>
      <xdr:row>84</xdr:row>
      <xdr:rowOff>6122</xdr:rowOff>
    </xdr:to>
    <xdr:pic>
      <xdr:nvPicPr>
        <xdr:cNvPr id="17" name="Afbeelding 16" descr="_DSC0166.jpg">
          <a:extLst>
            <a:ext uri="{FF2B5EF4-FFF2-40B4-BE49-F238E27FC236}">
              <a16:creationId xmlns:a16="http://schemas.microsoft.com/office/drawing/2014/main" id="{00000000-0008-0000-0100-000011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310492" y="16335375"/>
          <a:ext cx="1110551" cy="1682522"/>
        </a:xfrm>
        <a:prstGeom prst="rect">
          <a:avLst/>
        </a:prstGeom>
      </xdr:spPr>
    </xdr:pic>
    <xdr:clientData/>
  </xdr:twoCellAnchor>
  <xdr:twoCellAnchor editAs="oneCell">
    <xdr:from>
      <xdr:col>6</xdr:col>
      <xdr:colOff>285750</xdr:colOff>
      <xdr:row>76</xdr:row>
      <xdr:rowOff>152400</xdr:rowOff>
    </xdr:from>
    <xdr:to>
      <xdr:col>7</xdr:col>
      <xdr:colOff>485775</xdr:colOff>
      <xdr:row>84</xdr:row>
      <xdr:rowOff>73779</xdr:rowOff>
    </xdr:to>
    <xdr:pic>
      <xdr:nvPicPr>
        <xdr:cNvPr id="18" name="Afbeelding 17">
          <a:extLst>
            <a:ext uri="{FF2B5EF4-FFF2-40B4-BE49-F238E27FC236}">
              <a16:creationId xmlns:a16="http://schemas.microsoft.com/office/drawing/2014/main" id="{00000000-0008-0000-0100-000012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838700" y="16278225"/>
          <a:ext cx="914400" cy="1816854"/>
        </a:xfrm>
        <a:prstGeom prst="rect">
          <a:avLst/>
        </a:prstGeom>
      </xdr:spPr>
    </xdr:pic>
    <xdr:clientData/>
  </xdr:twoCellAnchor>
  <xdr:twoCellAnchor editAs="oneCell">
    <xdr:from>
      <xdr:col>2</xdr:col>
      <xdr:colOff>152400</xdr:colOff>
      <xdr:row>77</xdr:row>
      <xdr:rowOff>76200</xdr:rowOff>
    </xdr:from>
    <xdr:to>
      <xdr:col>3</xdr:col>
      <xdr:colOff>495300</xdr:colOff>
      <xdr:row>83</xdr:row>
      <xdr:rowOff>76410</xdr:rowOff>
    </xdr:to>
    <xdr:pic>
      <xdr:nvPicPr>
        <xdr:cNvPr id="19" name="Afbeelding 18" descr="Schermopname">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1714500" y="16392525"/>
          <a:ext cx="1123950" cy="1505160"/>
        </a:xfrm>
        <a:prstGeom prst="rect">
          <a:avLst/>
        </a:prstGeom>
      </xdr:spPr>
    </xdr:pic>
    <xdr:clientData/>
  </xdr:twoCellAnchor>
  <xdr:twoCellAnchor editAs="oneCell">
    <xdr:from>
      <xdr:col>0</xdr:col>
      <xdr:colOff>85726</xdr:colOff>
      <xdr:row>89</xdr:row>
      <xdr:rowOff>133351</xdr:rowOff>
    </xdr:from>
    <xdr:to>
      <xdr:col>1</xdr:col>
      <xdr:colOff>561976</xdr:colOff>
      <xdr:row>99</xdr:row>
      <xdr:rowOff>140154</xdr:rowOff>
    </xdr:to>
    <xdr:pic>
      <xdr:nvPicPr>
        <xdr:cNvPr id="20" name="Afbeelding 19" descr="Schermopname">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85726" y="18735676"/>
          <a:ext cx="1257300" cy="1911803"/>
        </a:xfrm>
        <a:prstGeom prst="rect">
          <a:avLst/>
        </a:prstGeom>
      </xdr:spPr>
    </xdr:pic>
    <xdr:clientData/>
  </xdr:twoCellAnchor>
  <xdr:twoCellAnchor editAs="oneCell">
    <xdr:from>
      <xdr:col>0</xdr:col>
      <xdr:colOff>146881</xdr:colOff>
      <xdr:row>77</xdr:row>
      <xdr:rowOff>19050</xdr:rowOff>
    </xdr:from>
    <xdr:to>
      <xdr:col>1</xdr:col>
      <xdr:colOff>476250</xdr:colOff>
      <xdr:row>83</xdr:row>
      <xdr:rowOff>149878</xdr:rowOff>
    </xdr:to>
    <xdr:pic>
      <xdr:nvPicPr>
        <xdr:cNvPr id="21" name="Afbeelding 20" descr="Schermopname">
          <a:extLst>
            <a:ext uri="{FF2B5EF4-FFF2-40B4-BE49-F238E27FC236}">
              <a16:creationId xmlns:a16="http://schemas.microsoft.com/office/drawing/2014/main" id="{00000000-0008-0000-0100-000015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flipH="1">
          <a:off x="146881" y="16335375"/>
          <a:ext cx="1110419" cy="1635778"/>
        </a:xfrm>
        <a:prstGeom prst="rect">
          <a:avLst/>
        </a:prstGeom>
      </xdr:spPr>
    </xdr:pic>
    <xdr:clientData/>
  </xdr:twoCellAnchor>
  <xdr:oneCellAnchor>
    <xdr:from>
      <xdr:col>4</xdr:col>
      <xdr:colOff>171449</xdr:colOff>
      <xdr:row>90</xdr:row>
      <xdr:rowOff>85726</xdr:rowOff>
    </xdr:from>
    <xdr:ext cx="1098176" cy="1485900"/>
    <xdr:pic>
      <xdr:nvPicPr>
        <xdr:cNvPr id="22" name="Afbeelding 21" descr="Schermopname">
          <a:extLst>
            <a:ext uri="{FF2B5EF4-FFF2-40B4-BE49-F238E27FC236}">
              <a16:creationId xmlns:a16="http://schemas.microsoft.com/office/drawing/2014/main" id="{00000000-0008-0000-0100-000016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18578" r="18587"/>
        <a:stretch/>
      </xdr:blipFill>
      <xdr:spPr>
        <a:xfrm>
          <a:off x="3295649" y="18878551"/>
          <a:ext cx="1098176" cy="1485900"/>
        </a:xfrm>
        <a:prstGeom prst="rect">
          <a:avLst/>
        </a:prstGeom>
      </xdr:spPr>
    </xdr:pic>
    <xdr:clientData/>
  </xdr:oneCellAnchor>
  <xdr:twoCellAnchor editAs="oneCell">
    <xdr:from>
      <xdr:col>2</xdr:col>
      <xdr:colOff>123265</xdr:colOff>
      <xdr:row>89</xdr:row>
      <xdr:rowOff>145677</xdr:rowOff>
    </xdr:from>
    <xdr:to>
      <xdr:col>3</xdr:col>
      <xdr:colOff>548704</xdr:colOff>
      <xdr:row>99</xdr:row>
      <xdr:rowOff>67236</xdr:rowOff>
    </xdr:to>
    <xdr:pic>
      <xdr:nvPicPr>
        <xdr:cNvPr id="23" name="Afbeelding 22" descr="Schermopname">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685365" y="18748002"/>
          <a:ext cx="1206489" cy="1826559"/>
        </a:xfrm>
        <a:prstGeom prst="rect">
          <a:avLst/>
        </a:prstGeom>
      </xdr:spPr>
    </xdr:pic>
    <xdr:clientData/>
  </xdr:twoCellAnchor>
  <xdr:twoCellAnchor editAs="oneCell">
    <xdr:from>
      <xdr:col>8</xdr:col>
      <xdr:colOff>100853</xdr:colOff>
      <xdr:row>77</xdr:row>
      <xdr:rowOff>123264</xdr:rowOff>
    </xdr:from>
    <xdr:to>
      <xdr:col>9</xdr:col>
      <xdr:colOff>567905</xdr:colOff>
      <xdr:row>83</xdr:row>
      <xdr:rowOff>97492</xdr:rowOff>
    </xdr:to>
    <xdr:pic>
      <xdr:nvPicPr>
        <xdr:cNvPr id="24" name="Afbeelding 23" descr="Schermopname">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6082553" y="16439589"/>
          <a:ext cx="1181427" cy="1479178"/>
        </a:xfrm>
        <a:prstGeom prst="rect">
          <a:avLst/>
        </a:prstGeom>
      </xdr:spPr>
    </xdr:pic>
    <xdr:clientData/>
  </xdr:twoCellAnchor>
  <xdr:oneCellAnchor>
    <xdr:from>
      <xdr:col>6</xdr:col>
      <xdr:colOff>209551</xdr:colOff>
      <xdr:row>102</xdr:row>
      <xdr:rowOff>95250</xdr:rowOff>
    </xdr:from>
    <xdr:ext cx="993962" cy="1902778"/>
    <xdr:pic>
      <xdr:nvPicPr>
        <xdr:cNvPr id="25" name="Afbeelding 24" descr="Schermopname">
          <a:extLst>
            <a:ext uri="{FF2B5EF4-FFF2-40B4-BE49-F238E27FC236}">
              <a16:creationId xmlns:a16="http://schemas.microsoft.com/office/drawing/2014/main" id="{00000000-0008-0000-0100-000019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4762501" y="21364575"/>
          <a:ext cx="993962" cy="1902778"/>
        </a:xfrm>
        <a:prstGeom prst="rect">
          <a:avLst/>
        </a:prstGeom>
      </xdr:spPr>
    </xdr:pic>
    <xdr:clientData/>
  </xdr:oneCellAnchor>
  <xdr:oneCellAnchor>
    <xdr:from>
      <xdr:col>4</xdr:col>
      <xdr:colOff>340065</xdr:colOff>
      <xdr:row>102</xdr:row>
      <xdr:rowOff>120536</xdr:rowOff>
    </xdr:from>
    <xdr:ext cx="812704" cy="1873428"/>
    <xdr:pic>
      <xdr:nvPicPr>
        <xdr:cNvPr id="26" name="Picture 4">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3464265" y="21389861"/>
          <a:ext cx="812704" cy="1873428"/>
        </a:xfrm>
        <a:prstGeom prst="rect">
          <a:avLst/>
        </a:prstGeom>
        <a:noFill/>
      </xdr:spPr>
    </xdr:pic>
    <xdr:clientData/>
  </xdr:oneCellAnchor>
  <xdr:oneCellAnchor>
    <xdr:from>
      <xdr:col>2</xdr:col>
      <xdr:colOff>209552</xdr:colOff>
      <xdr:row>102</xdr:row>
      <xdr:rowOff>159022</xdr:rowOff>
    </xdr:from>
    <xdr:ext cx="1031499" cy="1765029"/>
    <xdr:pic>
      <xdr:nvPicPr>
        <xdr:cNvPr id="27" name="Afbeelding 26" descr="Schermopname">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771652" y="21428347"/>
          <a:ext cx="1031499" cy="1765029"/>
        </a:xfrm>
        <a:prstGeom prst="rect">
          <a:avLst/>
        </a:prstGeom>
      </xdr:spPr>
    </xdr:pic>
    <xdr:clientData/>
  </xdr:oneCellAnchor>
  <xdr:oneCellAnchor>
    <xdr:from>
      <xdr:col>0</xdr:col>
      <xdr:colOff>142876</xdr:colOff>
      <xdr:row>103</xdr:row>
      <xdr:rowOff>38101</xdr:rowOff>
    </xdr:from>
    <xdr:ext cx="1174376" cy="1657350"/>
    <xdr:pic>
      <xdr:nvPicPr>
        <xdr:cNvPr id="28" name="Afbeelding 27" descr="Schermopname">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42876" y="21497926"/>
          <a:ext cx="1174376" cy="1657350"/>
        </a:xfrm>
        <a:prstGeom prst="rect">
          <a:avLst/>
        </a:prstGeom>
      </xdr:spPr>
    </xdr:pic>
    <xdr:clientData/>
  </xdr:oneCellAnchor>
  <xdr:oneCellAnchor>
    <xdr:from>
      <xdr:col>8</xdr:col>
      <xdr:colOff>104774</xdr:colOff>
      <xdr:row>92</xdr:row>
      <xdr:rowOff>133350</xdr:rowOff>
    </xdr:from>
    <xdr:ext cx="1309148" cy="800099"/>
    <xdr:pic>
      <xdr:nvPicPr>
        <xdr:cNvPr id="29" name="Afbeelding 28" descr="Schermopname">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6086474" y="19307175"/>
          <a:ext cx="1309148" cy="800099"/>
        </a:xfrm>
        <a:prstGeom prst="rect">
          <a:avLst/>
        </a:prstGeom>
      </xdr:spPr>
    </xdr:pic>
    <xdr:clientData/>
  </xdr:oneCellAnchor>
  <xdr:twoCellAnchor editAs="oneCell">
    <xdr:from>
      <xdr:col>6</xdr:col>
      <xdr:colOff>133349</xdr:colOff>
      <xdr:row>90</xdr:row>
      <xdr:rowOff>19050</xdr:rowOff>
    </xdr:from>
    <xdr:to>
      <xdr:col>7</xdr:col>
      <xdr:colOff>581025</xdr:colOff>
      <xdr:row>98</xdr:row>
      <xdr:rowOff>115805</xdr:rowOff>
    </xdr:to>
    <xdr:pic>
      <xdr:nvPicPr>
        <xdr:cNvPr id="30" name="Afbeelding 29" descr="Schermopname">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4686299" y="18811875"/>
          <a:ext cx="1162051" cy="16207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43896</xdr:colOff>
      <xdr:row>0</xdr:row>
      <xdr:rowOff>33617</xdr:rowOff>
    </xdr:from>
    <xdr:to>
      <xdr:col>9</xdr:col>
      <xdr:colOff>666821</xdr:colOff>
      <xdr:row>10</xdr:row>
      <xdr:rowOff>173504</xdr:rowOff>
    </xdr:to>
    <xdr:pic>
      <xdr:nvPicPr>
        <xdr:cNvPr id="2" name="Afbeelding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5311221" y="33617"/>
          <a:ext cx="2051675" cy="2349687"/>
        </a:xfrm>
        <a:prstGeom prst="rect">
          <a:avLst/>
        </a:prstGeom>
      </xdr:spPr>
    </xdr:pic>
    <xdr:clientData/>
  </xdr:twoCellAnchor>
  <xdr:twoCellAnchor editAs="oneCell">
    <xdr:from>
      <xdr:col>4</xdr:col>
      <xdr:colOff>186292</xdr:colOff>
      <xdr:row>73</xdr:row>
      <xdr:rowOff>19050</xdr:rowOff>
    </xdr:from>
    <xdr:to>
      <xdr:col>5</xdr:col>
      <xdr:colOff>582468</xdr:colOff>
      <xdr:row>80</xdr:row>
      <xdr:rowOff>6122</xdr:rowOff>
    </xdr:to>
    <xdr:pic>
      <xdr:nvPicPr>
        <xdr:cNvPr id="17" name="Afbeelding 16" descr="_DSC0166.jpg">
          <a:extLst>
            <a:ext uri="{FF2B5EF4-FFF2-40B4-BE49-F238E27FC236}">
              <a16:creationId xmlns:a16="http://schemas.microsoft.com/office/drawing/2014/main" id="{00000000-0008-0000-0200-000011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310492" y="16335375"/>
          <a:ext cx="1110551" cy="1682522"/>
        </a:xfrm>
        <a:prstGeom prst="rect">
          <a:avLst/>
        </a:prstGeom>
      </xdr:spPr>
    </xdr:pic>
    <xdr:clientData/>
  </xdr:twoCellAnchor>
  <xdr:twoCellAnchor editAs="oneCell">
    <xdr:from>
      <xdr:col>6</xdr:col>
      <xdr:colOff>285750</xdr:colOff>
      <xdr:row>72</xdr:row>
      <xdr:rowOff>152400</xdr:rowOff>
    </xdr:from>
    <xdr:to>
      <xdr:col>7</xdr:col>
      <xdr:colOff>485775</xdr:colOff>
      <xdr:row>80</xdr:row>
      <xdr:rowOff>73779</xdr:rowOff>
    </xdr:to>
    <xdr:pic>
      <xdr:nvPicPr>
        <xdr:cNvPr id="18" name="Afbeelding 17">
          <a:extLst>
            <a:ext uri="{FF2B5EF4-FFF2-40B4-BE49-F238E27FC236}">
              <a16:creationId xmlns:a16="http://schemas.microsoft.com/office/drawing/2014/main" id="{00000000-0008-0000-0200-000012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838700" y="16278225"/>
          <a:ext cx="914400" cy="1816854"/>
        </a:xfrm>
        <a:prstGeom prst="rect">
          <a:avLst/>
        </a:prstGeom>
      </xdr:spPr>
    </xdr:pic>
    <xdr:clientData/>
  </xdr:twoCellAnchor>
  <xdr:twoCellAnchor editAs="oneCell">
    <xdr:from>
      <xdr:col>2</xdr:col>
      <xdr:colOff>152400</xdr:colOff>
      <xdr:row>73</xdr:row>
      <xdr:rowOff>76200</xdr:rowOff>
    </xdr:from>
    <xdr:to>
      <xdr:col>3</xdr:col>
      <xdr:colOff>495300</xdr:colOff>
      <xdr:row>79</xdr:row>
      <xdr:rowOff>76410</xdr:rowOff>
    </xdr:to>
    <xdr:pic>
      <xdr:nvPicPr>
        <xdr:cNvPr id="19" name="Afbeelding 18" descr="Schermopname">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1714500" y="16392525"/>
          <a:ext cx="1123950" cy="1505160"/>
        </a:xfrm>
        <a:prstGeom prst="rect">
          <a:avLst/>
        </a:prstGeom>
      </xdr:spPr>
    </xdr:pic>
    <xdr:clientData/>
  </xdr:twoCellAnchor>
  <xdr:twoCellAnchor editAs="oneCell">
    <xdr:from>
      <xdr:col>0</xdr:col>
      <xdr:colOff>85726</xdr:colOff>
      <xdr:row>85</xdr:row>
      <xdr:rowOff>133351</xdr:rowOff>
    </xdr:from>
    <xdr:to>
      <xdr:col>1</xdr:col>
      <xdr:colOff>561976</xdr:colOff>
      <xdr:row>95</xdr:row>
      <xdr:rowOff>140154</xdr:rowOff>
    </xdr:to>
    <xdr:pic>
      <xdr:nvPicPr>
        <xdr:cNvPr id="20" name="Afbeelding 19" descr="Schermopname">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85726" y="18735676"/>
          <a:ext cx="1257300" cy="1911803"/>
        </a:xfrm>
        <a:prstGeom prst="rect">
          <a:avLst/>
        </a:prstGeom>
      </xdr:spPr>
    </xdr:pic>
    <xdr:clientData/>
  </xdr:twoCellAnchor>
  <xdr:twoCellAnchor editAs="oneCell">
    <xdr:from>
      <xdr:col>0</xdr:col>
      <xdr:colOff>146881</xdr:colOff>
      <xdr:row>73</xdr:row>
      <xdr:rowOff>19050</xdr:rowOff>
    </xdr:from>
    <xdr:to>
      <xdr:col>1</xdr:col>
      <xdr:colOff>476250</xdr:colOff>
      <xdr:row>79</xdr:row>
      <xdr:rowOff>149878</xdr:rowOff>
    </xdr:to>
    <xdr:pic>
      <xdr:nvPicPr>
        <xdr:cNvPr id="21" name="Afbeelding 20" descr="Schermopname">
          <a:extLst>
            <a:ext uri="{FF2B5EF4-FFF2-40B4-BE49-F238E27FC236}">
              <a16:creationId xmlns:a16="http://schemas.microsoft.com/office/drawing/2014/main" id="{00000000-0008-0000-0200-000015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flipH="1">
          <a:off x="146881" y="16335375"/>
          <a:ext cx="1110419" cy="1635778"/>
        </a:xfrm>
        <a:prstGeom prst="rect">
          <a:avLst/>
        </a:prstGeom>
      </xdr:spPr>
    </xdr:pic>
    <xdr:clientData/>
  </xdr:twoCellAnchor>
  <xdr:oneCellAnchor>
    <xdr:from>
      <xdr:col>4</xdr:col>
      <xdr:colOff>171449</xdr:colOff>
      <xdr:row>86</xdr:row>
      <xdr:rowOff>85726</xdr:rowOff>
    </xdr:from>
    <xdr:ext cx="1098176" cy="1485900"/>
    <xdr:pic>
      <xdr:nvPicPr>
        <xdr:cNvPr id="22" name="Afbeelding 21" descr="Schermopname">
          <a:extLst>
            <a:ext uri="{FF2B5EF4-FFF2-40B4-BE49-F238E27FC236}">
              <a16:creationId xmlns:a16="http://schemas.microsoft.com/office/drawing/2014/main" id="{00000000-0008-0000-0200-000016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18578" r="18587"/>
        <a:stretch/>
      </xdr:blipFill>
      <xdr:spPr>
        <a:xfrm>
          <a:off x="3295649" y="18878551"/>
          <a:ext cx="1098176" cy="1485900"/>
        </a:xfrm>
        <a:prstGeom prst="rect">
          <a:avLst/>
        </a:prstGeom>
      </xdr:spPr>
    </xdr:pic>
    <xdr:clientData/>
  </xdr:oneCellAnchor>
  <xdr:twoCellAnchor editAs="oneCell">
    <xdr:from>
      <xdr:col>2</xdr:col>
      <xdr:colOff>123265</xdr:colOff>
      <xdr:row>85</xdr:row>
      <xdr:rowOff>145677</xdr:rowOff>
    </xdr:from>
    <xdr:to>
      <xdr:col>3</xdr:col>
      <xdr:colOff>548704</xdr:colOff>
      <xdr:row>95</xdr:row>
      <xdr:rowOff>67236</xdr:rowOff>
    </xdr:to>
    <xdr:pic>
      <xdr:nvPicPr>
        <xdr:cNvPr id="23" name="Afbeelding 22" descr="Schermopname">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685365" y="18748002"/>
          <a:ext cx="1206489" cy="1826559"/>
        </a:xfrm>
        <a:prstGeom prst="rect">
          <a:avLst/>
        </a:prstGeom>
      </xdr:spPr>
    </xdr:pic>
    <xdr:clientData/>
  </xdr:twoCellAnchor>
  <xdr:twoCellAnchor editAs="oneCell">
    <xdr:from>
      <xdr:col>8</xdr:col>
      <xdr:colOff>100853</xdr:colOff>
      <xdr:row>73</xdr:row>
      <xdr:rowOff>123264</xdr:rowOff>
    </xdr:from>
    <xdr:to>
      <xdr:col>9</xdr:col>
      <xdr:colOff>567905</xdr:colOff>
      <xdr:row>79</xdr:row>
      <xdr:rowOff>97492</xdr:rowOff>
    </xdr:to>
    <xdr:pic>
      <xdr:nvPicPr>
        <xdr:cNvPr id="24" name="Afbeelding 23" descr="Schermopname">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6082553" y="16439589"/>
          <a:ext cx="1181427" cy="1479178"/>
        </a:xfrm>
        <a:prstGeom prst="rect">
          <a:avLst/>
        </a:prstGeom>
      </xdr:spPr>
    </xdr:pic>
    <xdr:clientData/>
  </xdr:twoCellAnchor>
  <xdr:oneCellAnchor>
    <xdr:from>
      <xdr:col>6</xdr:col>
      <xdr:colOff>209551</xdr:colOff>
      <xdr:row>98</xdr:row>
      <xdr:rowOff>95250</xdr:rowOff>
    </xdr:from>
    <xdr:ext cx="993962" cy="1902778"/>
    <xdr:pic>
      <xdr:nvPicPr>
        <xdr:cNvPr id="25" name="Afbeelding 24" descr="Schermopname">
          <a:extLst>
            <a:ext uri="{FF2B5EF4-FFF2-40B4-BE49-F238E27FC236}">
              <a16:creationId xmlns:a16="http://schemas.microsoft.com/office/drawing/2014/main" id="{00000000-0008-0000-0200-000019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4762501" y="21364575"/>
          <a:ext cx="993962" cy="1902778"/>
        </a:xfrm>
        <a:prstGeom prst="rect">
          <a:avLst/>
        </a:prstGeom>
      </xdr:spPr>
    </xdr:pic>
    <xdr:clientData/>
  </xdr:oneCellAnchor>
  <xdr:oneCellAnchor>
    <xdr:from>
      <xdr:col>4</xdr:col>
      <xdr:colOff>340065</xdr:colOff>
      <xdr:row>98</xdr:row>
      <xdr:rowOff>120536</xdr:rowOff>
    </xdr:from>
    <xdr:ext cx="812704" cy="1873428"/>
    <xdr:pic>
      <xdr:nvPicPr>
        <xdr:cNvPr id="26" name="Picture 4">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3464265" y="21389861"/>
          <a:ext cx="812704" cy="1873428"/>
        </a:xfrm>
        <a:prstGeom prst="rect">
          <a:avLst/>
        </a:prstGeom>
        <a:noFill/>
      </xdr:spPr>
    </xdr:pic>
    <xdr:clientData/>
  </xdr:oneCellAnchor>
  <xdr:oneCellAnchor>
    <xdr:from>
      <xdr:col>2</xdr:col>
      <xdr:colOff>209552</xdr:colOff>
      <xdr:row>98</xdr:row>
      <xdr:rowOff>159022</xdr:rowOff>
    </xdr:from>
    <xdr:ext cx="1031499" cy="1765029"/>
    <xdr:pic>
      <xdr:nvPicPr>
        <xdr:cNvPr id="27" name="Afbeelding 26" descr="Schermopname">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771652" y="21428347"/>
          <a:ext cx="1031499" cy="1765029"/>
        </a:xfrm>
        <a:prstGeom prst="rect">
          <a:avLst/>
        </a:prstGeom>
      </xdr:spPr>
    </xdr:pic>
    <xdr:clientData/>
  </xdr:oneCellAnchor>
  <xdr:oneCellAnchor>
    <xdr:from>
      <xdr:col>0</xdr:col>
      <xdr:colOff>142876</xdr:colOff>
      <xdr:row>99</xdr:row>
      <xdr:rowOff>38101</xdr:rowOff>
    </xdr:from>
    <xdr:ext cx="1174376" cy="1657350"/>
    <xdr:pic>
      <xdr:nvPicPr>
        <xdr:cNvPr id="28" name="Afbeelding 27" descr="Schermopname">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42876" y="21497926"/>
          <a:ext cx="1174376" cy="1657350"/>
        </a:xfrm>
        <a:prstGeom prst="rect">
          <a:avLst/>
        </a:prstGeom>
      </xdr:spPr>
    </xdr:pic>
    <xdr:clientData/>
  </xdr:oneCellAnchor>
  <xdr:oneCellAnchor>
    <xdr:from>
      <xdr:col>8</xdr:col>
      <xdr:colOff>104774</xdr:colOff>
      <xdr:row>88</xdr:row>
      <xdr:rowOff>133350</xdr:rowOff>
    </xdr:from>
    <xdr:ext cx="1309148" cy="800099"/>
    <xdr:pic>
      <xdr:nvPicPr>
        <xdr:cNvPr id="29" name="Afbeelding 28" descr="Schermopname">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6086474" y="19307175"/>
          <a:ext cx="1309148" cy="800099"/>
        </a:xfrm>
        <a:prstGeom prst="rect">
          <a:avLst/>
        </a:prstGeom>
      </xdr:spPr>
    </xdr:pic>
    <xdr:clientData/>
  </xdr:oneCellAnchor>
  <xdr:twoCellAnchor editAs="oneCell">
    <xdr:from>
      <xdr:col>6</xdr:col>
      <xdr:colOff>133349</xdr:colOff>
      <xdr:row>86</xdr:row>
      <xdr:rowOff>19050</xdr:rowOff>
    </xdr:from>
    <xdr:to>
      <xdr:col>7</xdr:col>
      <xdr:colOff>581025</xdr:colOff>
      <xdr:row>94</xdr:row>
      <xdr:rowOff>115805</xdr:rowOff>
    </xdr:to>
    <xdr:pic>
      <xdr:nvPicPr>
        <xdr:cNvPr id="30" name="Afbeelding 29" descr="Schermopname">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4686299" y="18811875"/>
          <a:ext cx="1162051" cy="16207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43896</xdr:colOff>
      <xdr:row>0</xdr:row>
      <xdr:rowOff>33617</xdr:rowOff>
    </xdr:from>
    <xdr:to>
      <xdr:col>9</xdr:col>
      <xdr:colOff>666821</xdr:colOff>
      <xdr:row>10</xdr:row>
      <xdr:rowOff>173504</xdr:rowOff>
    </xdr:to>
    <xdr:pic>
      <xdr:nvPicPr>
        <xdr:cNvPr id="2" name="Afbeelding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5333072" y="33617"/>
          <a:ext cx="2057278" cy="2313828"/>
        </a:xfrm>
        <a:prstGeom prst="rect">
          <a:avLst/>
        </a:prstGeom>
      </xdr:spPr>
    </xdr:pic>
    <xdr:clientData/>
  </xdr:twoCellAnchor>
  <xdr:twoCellAnchor editAs="oneCell">
    <xdr:from>
      <xdr:col>4</xdr:col>
      <xdr:colOff>186292</xdr:colOff>
      <xdr:row>88</xdr:row>
      <xdr:rowOff>19050</xdr:rowOff>
    </xdr:from>
    <xdr:to>
      <xdr:col>5</xdr:col>
      <xdr:colOff>582468</xdr:colOff>
      <xdr:row>96</xdr:row>
      <xdr:rowOff>177572</xdr:rowOff>
    </xdr:to>
    <xdr:pic>
      <xdr:nvPicPr>
        <xdr:cNvPr id="7" name="Afbeelding 6" descr="_DSC0166.jpg">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043792" y="10115550"/>
          <a:ext cx="1110551" cy="1682522"/>
        </a:xfrm>
        <a:prstGeom prst="rect">
          <a:avLst/>
        </a:prstGeom>
      </xdr:spPr>
    </xdr:pic>
    <xdr:clientData/>
  </xdr:twoCellAnchor>
  <xdr:twoCellAnchor editAs="oneCell">
    <xdr:from>
      <xdr:col>6</xdr:col>
      <xdr:colOff>285750</xdr:colOff>
      <xdr:row>87</xdr:row>
      <xdr:rowOff>152400</xdr:rowOff>
    </xdr:from>
    <xdr:to>
      <xdr:col>7</xdr:col>
      <xdr:colOff>485775</xdr:colOff>
      <xdr:row>97</xdr:row>
      <xdr:rowOff>64254</xdr:rowOff>
    </xdr:to>
    <xdr:pic>
      <xdr:nvPicPr>
        <xdr:cNvPr id="3" name="Afbeelding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572000" y="10058400"/>
          <a:ext cx="914400" cy="1816854"/>
        </a:xfrm>
        <a:prstGeom prst="rect">
          <a:avLst/>
        </a:prstGeom>
      </xdr:spPr>
    </xdr:pic>
    <xdr:clientData/>
  </xdr:twoCellAnchor>
  <xdr:twoCellAnchor editAs="oneCell">
    <xdr:from>
      <xdr:col>2</xdr:col>
      <xdr:colOff>152400</xdr:colOff>
      <xdr:row>88</xdr:row>
      <xdr:rowOff>76200</xdr:rowOff>
    </xdr:from>
    <xdr:to>
      <xdr:col>3</xdr:col>
      <xdr:colOff>495300</xdr:colOff>
      <xdr:row>96</xdr:row>
      <xdr:rowOff>57360</xdr:rowOff>
    </xdr:to>
    <xdr:pic>
      <xdr:nvPicPr>
        <xdr:cNvPr id="6" name="Afbeelding 5" descr="Schermopname">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1581150" y="10172700"/>
          <a:ext cx="1123950" cy="1505160"/>
        </a:xfrm>
        <a:prstGeom prst="rect">
          <a:avLst/>
        </a:prstGeom>
      </xdr:spPr>
    </xdr:pic>
    <xdr:clientData/>
  </xdr:twoCellAnchor>
  <xdr:twoCellAnchor editAs="oneCell">
    <xdr:from>
      <xdr:col>0</xdr:col>
      <xdr:colOff>85726</xdr:colOff>
      <xdr:row>100</xdr:row>
      <xdr:rowOff>133351</xdr:rowOff>
    </xdr:from>
    <xdr:to>
      <xdr:col>1</xdr:col>
      <xdr:colOff>561976</xdr:colOff>
      <xdr:row>110</xdr:row>
      <xdr:rowOff>140154</xdr:rowOff>
    </xdr:to>
    <xdr:pic>
      <xdr:nvPicPr>
        <xdr:cNvPr id="23" name="Afbeelding 22" descr="Schermopname">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85726" y="12896851"/>
          <a:ext cx="1257300" cy="1902278"/>
        </a:xfrm>
        <a:prstGeom prst="rect">
          <a:avLst/>
        </a:prstGeom>
      </xdr:spPr>
    </xdr:pic>
    <xdr:clientData/>
  </xdr:twoCellAnchor>
  <xdr:twoCellAnchor editAs="oneCell">
    <xdr:from>
      <xdr:col>0</xdr:col>
      <xdr:colOff>146881</xdr:colOff>
      <xdr:row>88</xdr:row>
      <xdr:rowOff>19050</xdr:rowOff>
    </xdr:from>
    <xdr:to>
      <xdr:col>1</xdr:col>
      <xdr:colOff>476250</xdr:colOff>
      <xdr:row>96</xdr:row>
      <xdr:rowOff>130828</xdr:rowOff>
    </xdr:to>
    <xdr:pic>
      <xdr:nvPicPr>
        <xdr:cNvPr id="24" name="Afbeelding 23" descr="Schermopname">
          <a:extLst>
            <a:ext uri="{FF2B5EF4-FFF2-40B4-BE49-F238E27FC236}">
              <a16:creationId xmlns:a16="http://schemas.microsoft.com/office/drawing/2014/main" id="{00000000-0008-0000-0300-000018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flipH="1">
          <a:off x="146881" y="10115550"/>
          <a:ext cx="1110419" cy="1635778"/>
        </a:xfrm>
        <a:prstGeom prst="rect">
          <a:avLst/>
        </a:prstGeom>
      </xdr:spPr>
    </xdr:pic>
    <xdr:clientData/>
  </xdr:twoCellAnchor>
  <xdr:oneCellAnchor>
    <xdr:from>
      <xdr:col>4</xdr:col>
      <xdr:colOff>171449</xdr:colOff>
      <xdr:row>101</xdr:row>
      <xdr:rowOff>85726</xdr:rowOff>
    </xdr:from>
    <xdr:ext cx="1098176" cy="1485900"/>
    <xdr:pic>
      <xdr:nvPicPr>
        <xdr:cNvPr id="19" name="Afbeelding 18" descr="Schermopname">
          <a:extLst>
            <a:ext uri="{FF2B5EF4-FFF2-40B4-BE49-F238E27FC236}">
              <a16:creationId xmlns:a16="http://schemas.microsoft.com/office/drawing/2014/main" id="{00000000-0008-0000-0300-000013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18578" r="18587"/>
        <a:stretch/>
      </xdr:blipFill>
      <xdr:spPr>
        <a:xfrm>
          <a:off x="6177802" y="19673608"/>
          <a:ext cx="1098176" cy="1485900"/>
        </a:xfrm>
        <a:prstGeom prst="rect">
          <a:avLst/>
        </a:prstGeom>
      </xdr:spPr>
    </xdr:pic>
    <xdr:clientData/>
  </xdr:oneCellAnchor>
  <xdr:twoCellAnchor editAs="oneCell">
    <xdr:from>
      <xdr:col>2</xdr:col>
      <xdr:colOff>123265</xdr:colOff>
      <xdr:row>100</xdr:row>
      <xdr:rowOff>145677</xdr:rowOff>
    </xdr:from>
    <xdr:to>
      <xdr:col>3</xdr:col>
      <xdr:colOff>548704</xdr:colOff>
      <xdr:row>110</xdr:row>
      <xdr:rowOff>67236</xdr:rowOff>
    </xdr:to>
    <xdr:pic>
      <xdr:nvPicPr>
        <xdr:cNvPr id="22" name="Afbeelding 21" descr="Schermopname">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692089" y="22400559"/>
          <a:ext cx="1209850" cy="1826559"/>
        </a:xfrm>
        <a:prstGeom prst="rect">
          <a:avLst/>
        </a:prstGeom>
      </xdr:spPr>
    </xdr:pic>
    <xdr:clientData/>
  </xdr:twoCellAnchor>
  <xdr:twoCellAnchor editAs="oneCell">
    <xdr:from>
      <xdr:col>8</xdr:col>
      <xdr:colOff>100853</xdr:colOff>
      <xdr:row>88</xdr:row>
      <xdr:rowOff>123264</xdr:rowOff>
    </xdr:from>
    <xdr:to>
      <xdr:col>9</xdr:col>
      <xdr:colOff>567905</xdr:colOff>
      <xdr:row>96</xdr:row>
      <xdr:rowOff>78442</xdr:rowOff>
    </xdr:to>
    <xdr:pic>
      <xdr:nvPicPr>
        <xdr:cNvPr id="11" name="Afbeelding 10" descr="Schermopname">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6107206" y="19901646"/>
          <a:ext cx="1184228" cy="1479178"/>
        </a:xfrm>
        <a:prstGeom prst="rect">
          <a:avLst/>
        </a:prstGeom>
      </xdr:spPr>
    </xdr:pic>
    <xdr:clientData/>
  </xdr:twoCellAnchor>
  <xdr:twoCellAnchor editAs="oneCell">
    <xdr:from>
      <xdr:col>5</xdr:col>
      <xdr:colOff>623314</xdr:colOff>
      <xdr:row>149</xdr:row>
      <xdr:rowOff>44825</xdr:rowOff>
    </xdr:from>
    <xdr:to>
      <xdr:col>9</xdr:col>
      <xdr:colOff>638736</xdr:colOff>
      <xdr:row>167</xdr:row>
      <xdr:rowOff>168089</xdr:rowOff>
    </xdr:to>
    <xdr:pic>
      <xdr:nvPicPr>
        <xdr:cNvPr id="4" name="Afbeelding 3" descr="Schermopname">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478138" y="30849796"/>
          <a:ext cx="2884127" cy="3552264"/>
        </a:xfrm>
        <a:prstGeom prst="rect">
          <a:avLst/>
        </a:prstGeom>
      </xdr:spPr>
    </xdr:pic>
    <xdr:clientData/>
  </xdr:twoCellAnchor>
  <xdr:oneCellAnchor>
    <xdr:from>
      <xdr:col>6</xdr:col>
      <xdr:colOff>209551</xdr:colOff>
      <xdr:row>113</xdr:row>
      <xdr:rowOff>95250</xdr:rowOff>
    </xdr:from>
    <xdr:ext cx="993962" cy="1902778"/>
    <xdr:pic>
      <xdr:nvPicPr>
        <xdr:cNvPr id="20" name="Afbeelding 19" descr="Schermopname">
          <a:extLst>
            <a:ext uri="{FF2B5EF4-FFF2-40B4-BE49-F238E27FC236}">
              <a16:creationId xmlns:a16="http://schemas.microsoft.com/office/drawing/2014/main" id="{00000000-0008-0000-0300-000014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3333751" y="24098250"/>
          <a:ext cx="993962" cy="1902778"/>
        </a:xfrm>
        <a:prstGeom prst="rect">
          <a:avLst/>
        </a:prstGeom>
      </xdr:spPr>
    </xdr:pic>
    <xdr:clientData/>
  </xdr:oneCellAnchor>
  <xdr:oneCellAnchor>
    <xdr:from>
      <xdr:col>4</xdr:col>
      <xdr:colOff>340065</xdr:colOff>
      <xdr:row>113</xdr:row>
      <xdr:rowOff>120536</xdr:rowOff>
    </xdr:from>
    <xdr:ext cx="812704" cy="1873428"/>
    <xdr:pic>
      <xdr:nvPicPr>
        <xdr:cNvPr id="21" name="Picture 4">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1902165" y="24123536"/>
          <a:ext cx="812704" cy="1873428"/>
        </a:xfrm>
        <a:prstGeom prst="rect">
          <a:avLst/>
        </a:prstGeom>
        <a:noFill/>
      </xdr:spPr>
    </xdr:pic>
    <xdr:clientData/>
  </xdr:oneCellAnchor>
  <xdr:oneCellAnchor>
    <xdr:from>
      <xdr:col>2</xdr:col>
      <xdr:colOff>209552</xdr:colOff>
      <xdr:row>113</xdr:row>
      <xdr:rowOff>159022</xdr:rowOff>
    </xdr:from>
    <xdr:ext cx="1031499" cy="1765029"/>
    <xdr:pic>
      <xdr:nvPicPr>
        <xdr:cNvPr id="25" name="Afbeelding 24" descr="Schermopname">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209552" y="24162022"/>
          <a:ext cx="1031499" cy="1765029"/>
        </a:xfrm>
        <a:prstGeom prst="rect">
          <a:avLst/>
        </a:prstGeom>
      </xdr:spPr>
    </xdr:pic>
    <xdr:clientData/>
  </xdr:oneCellAnchor>
  <xdr:oneCellAnchor>
    <xdr:from>
      <xdr:col>0</xdr:col>
      <xdr:colOff>142876</xdr:colOff>
      <xdr:row>114</xdr:row>
      <xdr:rowOff>38101</xdr:rowOff>
    </xdr:from>
    <xdr:ext cx="1174376" cy="1657350"/>
    <xdr:pic>
      <xdr:nvPicPr>
        <xdr:cNvPr id="26" name="Afbeelding 25" descr="Schermopname">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6124576" y="21564601"/>
          <a:ext cx="1174376" cy="1657350"/>
        </a:xfrm>
        <a:prstGeom prst="rect">
          <a:avLst/>
        </a:prstGeom>
      </xdr:spPr>
    </xdr:pic>
    <xdr:clientData/>
  </xdr:oneCellAnchor>
  <xdr:oneCellAnchor>
    <xdr:from>
      <xdr:col>8</xdr:col>
      <xdr:colOff>104774</xdr:colOff>
      <xdr:row>103</xdr:row>
      <xdr:rowOff>133350</xdr:rowOff>
    </xdr:from>
    <xdr:ext cx="1309148" cy="800099"/>
    <xdr:pic>
      <xdr:nvPicPr>
        <xdr:cNvPr id="28" name="Afbeelding 27" descr="Schermopname">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657724" y="22040850"/>
          <a:ext cx="1309148" cy="800099"/>
        </a:xfrm>
        <a:prstGeom prst="rect">
          <a:avLst/>
        </a:prstGeom>
      </xdr:spPr>
    </xdr:pic>
    <xdr:clientData/>
  </xdr:oneCellAnchor>
  <xdr:twoCellAnchor editAs="oneCell">
    <xdr:from>
      <xdr:col>6</xdr:col>
      <xdr:colOff>133349</xdr:colOff>
      <xdr:row>101</xdr:row>
      <xdr:rowOff>19050</xdr:rowOff>
    </xdr:from>
    <xdr:to>
      <xdr:col>7</xdr:col>
      <xdr:colOff>581025</xdr:colOff>
      <xdr:row>109</xdr:row>
      <xdr:rowOff>115805</xdr:rowOff>
    </xdr:to>
    <xdr:pic>
      <xdr:nvPicPr>
        <xdr:cNvPr id="5" name="Afbeelding 4" descr="Schermopnam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a:xfrm>
          <a:off x="4686299" y="21545550"/>
          <a:ext cx="1162051" cy="1620755"/>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showyourbest.nl/" TargetMode="External"/><Relationship Id="rId2" Type="http://schemas.openxmlformats.org/officeDocument/2006/relationships/hyperlink" Target="http://www.bridge-ef.com/handouts" TargetMode="External"/><Relationship Id="rId1" Type="http://schemas.openxmlformats.org/officeDocument/2006/relationships/hyperlink" Target="http://www.showyourbest.n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bridge-ef.com/handout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245"/>
  <sheetViews>
    <sheetView tabSelected="1" zoomScaleNormal="100" zoomScaleSheetLayoutView="85" workbookViewId="0">
      <selection activeCell="H142" sqref="H142"/>
    </sheetView>
  </sheetViews>
  <sheetFormatPr defaultColWidth="9.109375" defaultRowHeight="14.4" x14ac:dyDescent="0.3"/>
  <cols>
    <col min="1" max="4" width="11.6640625" style="2" customWidth="1"/>
    <col min="5" max="8" width="10.6640625" style="2" customWidth="1"/>
    <col min="9" max="11" width="10.6640625" style="1" customWidth="1"/>
    <col min="12" max="29" width="10.6640625" style="2" hidden="1" customWidth="1"/>
    <col min="30" max="31" width="9.109375" style="2" hidden="1" customWidth="1"/>
    <col min="32" max="16384" width="9.109375" style="2"/>
  </cols>
  <sheetData>
    <row r="1" spans="1:14" ht="15" customHeight="1" x14ac:dyDescent="0.3">
      <c r="A1" s="328" t="s">
        <v>189</v>
      </c>
      <c r="B1" s="329"/>
      <c r="C1" s="329"/>
      <c r="D1" s="329"/>
      <c r="E1" s="329"/>
      <c r="F1" s="329"/>
      <c r="G1" s="330"/>
      <c r="H1" s="334"/>
      <c r="I1" s="335"/>
      <c r="J1" s="336"/>
      <c r="K1" s="144"/>
    </row>
    <row r="2" spans="1:14" ht="15" customHeight="1" thickBot="1" x14ac:dyDescent="0.35">
      <c r="A2" s="331"/>
      <c r="B2" s="332"/>
      <c r="C2" s="332"/>
      <c r="D2" s="332"/>
      <c r="E2" s="332"/>
      <c r="F2" s="332"/>
      <c r="G2" s="333"/>
      <c r="H2" s="337"/>
      <c r="I2" s="338"/>
      <c r="J2" s="339"/>
      <c r="K2" s="144"/>
    </row>
    <row r="3" spans="1:14" ht="18" customHeight="1" x14ac:dyDescent="0.3">
      <c r="A3" s="340" t="s">
        <v>0</v>
      </c>
      <c r="B3" s="341"/>
      <c r="C3" s="341"/>
      <c r="D3" s="201"/>
      <c r="E3" s="201"/>
      <c r="F3" s="201"/>
      <c r="G3" s="202"/>
      <c r="H3" s="337"/>
      <c r="I3" s="338"/>
      <c r="J3" s="339"/>
      <c r="K3" s="144"/>
    </row>
    <row r="4" spans="1:14" ht="18" customHeight="1" x14ac:dyDescent="0.3">
      <c r="A4" s="297" t="s">
        <v>1</v>
      </c>
      <c r="B4" s="298"/>
      <c r="C4" s="298"/>
      <c r="D4" s="201"/>
      <c r="E4" s="201"/>
      <c r="F4" s="201"/>
      <c r="G4" s="202"/>
      <c r="H4" s="337"/>
      <c r="I4" s="338"/>
      <c r="J4" s="339"/>
      <c r="K4" s="144"/>
    </row>
    <row r="5" spans="1:14" ht="18" customHeight="1" x14ac:dyDescent="0.3">
      <c r="A5" s="297" t="s">
        <v>5</v>
      </c>
      <c r="B5" s="298"/>
      <c r="C5" s="298"/>
      <c r="D5" s="201"/>
      <c r="E5" s="201"/>
      <c r="F5" s="201"/>
      <c r="G5" s="202"/>
      <c r="H5" s="337"/>
      <c r="I5" s="338"/>
      <c r="J5" s="339"/>
      <c r="K5" s="144"/>
    </row>
    <row r="6" spans="1:14" ht="18" customHeight="1" thickBot="1" x14ac:dyDescent="0.35">
      <c r="A6" s="297" t="s">
        <v>6</v>
      </c>
      <c r="B6" s="298"/>
      <c r="C6" s="298"/>
      <c r="D6" s="201"/>
      <c r="E6" s="201"/>
      <c r="F6" s="201"/>
      <c r="G6" s="202"/>
      <c r="H6" s="337"/>
      <c r="I6" s="338"/>
      <c r="J6" s="339"/>
      <c r="K6" s="144"/>
    </row>
    <row r="7" spans="1:14" ht="18" customHeight="1" thickBot="1" x14ac:dyDescent="0.35">
      <c r="A7" s="297" t="s">
        <v>7</v>
      </c>
      <c r="B7" s="298"/>
      <c r="C7" s="298"/>
      <c r="D7" s="201"/>
      <c r="E7" s="201"/>
      <c r="F7" s="201"/>
      <c r="G7" s="202"/>
      <c r="H7" s="337"/>
      <c r="I7" s="338"/>
      <c r="J7" s="339"/>
      <c r="K7" s="144"/>
      <c r="L7" s="19" t="s">
        <v>41</v>
      </c>
      <c r="M7" s="20"/>
      <c r="N7" s="21">
        <v>0</v>
      </c>
    </row>
    <row r="8" spans="1:14" ht="18" customHeight="1" thickBot="1" x14ac:dyDescent="0.35">
      <c r="A8" s="297" t="s">
        <v>8</v>
      </c>
      <c r="B8" s="298"/>
      <c r="C8" s="298"/>
      <c r="D8" s="201"/>
      <c r="E8" s="201"/>
      <c r="F8" s="201"/>
      <c r="G8" s="202"/>
      <c r="H8" s="337"/>
      <c r="I8" s="338"/>
      <c r="J8" s="339"/>
      <c r="K8" s="144"/>
      <c r="L8" s="19" t="s">
        <v>62</v>
      </c>
      <c r="M8" s="20"/>
      <c r="N8" s="21">
        <v>0</v>
      </c>
    </row>
    <row r="9" spans="1:14" ht="18" customHeight="1" x14ac:dyDescent="0.3">
      <c r="A9" s="297" t="s">
        <v>61</v>
      </c>
      <c r="B9" s="298"/>
      <c r="C9" s="298"/>
      <c r="D9" s="201"/>
      <c r="E9" s="201"/>
      <c r="F9" s="201"/>
      <c r="G9" s="202"/>
      <c r="H9" s="337"/>
      <c r="I9" s="338"/>
      <c r="J9" s="339"/>
      <c r="K9" s="144"/>
      <c r="L9" s="294" t="s">
        <v>31</v>
      </c>
      <c r="M9" s="295"/>
      <c r="N9" s="296"/>
    </row>
    <row r="10" spans="1:14" ht="18" customHeight="1" x14ac:dyDescent="0.3">
      <c r="A10" s="297" t="s">
        <v>2</v>
      </c>
      <c r="B10" s="298"/>
      <c r="C10" s="298"/>
      <c r="D10" s="201"/>
      <c r="E10" s="201"/>
      <c r="F10" s="201"/>
      <c r="G10" s="202"/>
      <c r="H10" s="337"/>
      <c r="I10" s="338"/>
      <c r="J10" s="339"/>
      <c r="K10" s="144"/>
      <c r="L10" s="23" t="s">
        <v>91</v>
      </c>
      <c r="M10" s="13"/>
      <c r="N10" s="24">
        <v>24.5</v>
      </c>
    </row>
    <row r="11" spans="1:14" ht="18" customHeight="1" thickBot="1" x14ac:dyDescent="0.35">
      <c r="A11" s="299" t="s">
        <v>7</v>
      </c>
      <c r="B11" s="300"/>
      <c r="C11" s="300"/>
      <c r="D11" s="201"/>
      <c r="E11" s="201"/>
      <c r="F11" s="201"/>
      <c r="G11" s="202"/>
      <c r="H11" s="337"/>
      <c r="I11" s="338"/>
      <c r="J11" s="339"/>
      <c r="K11" s="144"/>
      <c r="L11" s="25" t="s">
        <v>37</v>
      </c>
      <c r="M11" s="5"/>
      <c r="N11" s="26">
        <v>38.5</v>
      </c>
    </row>
    <row r="12" spans="1:14" ht="30" customHeight="1" thickBot="1" x14ac:dyDescent="0.35">
      <c r="A12" s="279" t="s">
        <v>173</v>
      </c>
      <c r="B12" s="280"/>
      <c r="C12" s="280"/>
      <c r="D12" s="280"/>
      <c r="E12" s="280"/>
      <c r="F12" s="280"/>
      <c r="G12" s="280"/>
      <c r="H12" s="280"/>
      <c r="I12" s="280"/>
      <c r="J12" s="281"/>
      <c r="K12" s="144"/>
      <c r="L12" s="22"/>
      <c r="M12" s="22"/>
      <c r="N12" s="52"/>
    </row>
    <row r="13" spans="1:14" ht="15" customHeight="1" x14ac:dyDescent="0.3">
      <c r="A13" s="314" t="s">
        <v>187</v>
      </c>
      <c r="B13" s="314"/>
      <c r="C13" s="314"/>
      <c r="D13" s="314"/>
      <c r="E13" s="282"/>
      <c r="F13" s="283"/>
      <c r="G13" s="283"/>
      <c r="H13" s="283"/>
      <c r="I13" s="283"/>
      <c r="J13" s="284"/>
      <c r="K13" s="144"/>
    </row>
    <row r="14" spans="1:14" ht="15" customHeight="1" x14ac:dyDescent="0.3">
      <c r="A14" s="315"/>
      <c r="B14" s="315"/>
      <c r="C14" s="315"/>
      <c r="D14" s="315"/>
      <c r="E14" s="285"/>
      <c r="F14" s="286"/>
      <c r="G14" s="286"/>
      <c r="H14" s="286"/>
      <c r="I14" s="286"/>
      <c r="J14" s="287"/>
      <c r="K14" s="144"/>
    </row>
    <row r="15" spans="1:14" ht="15" customHeight="1" x14ac:dyDescent="0.3">
      <c r="A15" s="315"/>
      <c r="B15" s="315"/>
      <c r="C15" s="315"/>
      <c r="D15" s="315"/>
      <c r="E15" s="285"/>
      <c r="F15" s="286"/>
      <c r="G15" s="286"/>
      <c r="H15" s="286"/>
      <c r="I15" s="286"/>
      <c r="J15" s="287"/>
      <c r="K15" s="144"/>
    </row>
    <row r="16" spans="1:14" ht="15" customHeight="1" x14ac:dyDescent="0.3">
      <c r="A16" s="315"/>
      <c r="B16" s="315"/>
      <c r="C16" s="315"/>
      <c r="D16" s="315"/>
      <c r="E16" s="285"/>
      <c r="F16" s="286"/>
      <c r="G16" s="286"/>
      <c r="H16" s="286"/>
      <c r="I16" s="286"/>
      <c r="J16" s="287"/>
      <c r="K16" s="144"/>
    </row>
    <row r="17" spans="1:20" ht="15" customHeight="1" x14ac:dyDescent="0.3">
      <c r="A17" s="315"/>
      <c r="B17" s="315"/>
      <c r="C17" s="315"/>
      <c r="D17" s="315"/>
      <c r="E17" s="285"/>
      <c r="F17" s="286"/>
      <c r="G17" s="286"/>
      <c r="H17" s="286"/>
      <c r="I17" s="286"/>
      <c r="J17" s="287"/>
      <c r="K17" s="144"/>
    </row>
    <row r="18" spans="1:20" ht="15" customHeight="1" x14ac:dyDescent="0.3">
      <c r="A18" s="315"/>
      <c r="B18" s="315"/>
      <c r="C18" s="315"/>
      <c r="D18" s="315"/>
      <c r="E18" s="285"/>
      <c r="F18" s="286"/>
      <c r="G18" s="286"/>
      <c r="H18" s="286"/>
      <c r="I18" s="286"/>
      <c r="J18" s="287"/>
      <c r="K18" s="144"/>
    </row>
    <row r="19" spans="1:20" ht="15" customHeight="1" x14ac:dyDescent="0.3">
      <c r="A19" s="315"/>
      <c r="B19" s="315"/>
      <c r="C19" s="315"/>
      <c r="D19" s="315"/>
      <c r="E19" s="285"/>
      <c r="F19" s="286"/>
      <c r="G19" s="286"/>
      <c r="H19" s="286"/>
      <c r="I19" s="286"/>
      <c r="J19" s="287"/>
      <c r="K19" s="144"/>
    </row>
    <row r="20" spans="1:20" ht="15" customHeight="1" x14ac:dyDescent="0.3">
      <c r="A20" s="315"/>
      <c r="B20" s="315"/>
      <c r="C20" s="315"/>
      <c r="D20" s="315"/>
      <c r="E20" s="285"/>
      <c r="F20" s="286"/>
      <c r="G20" s="286"/>
      <c r="H20" s="286"/>
      <c r="I20" s="286"/>
      <c r="J20" s="287"/>
      <c r="K20" s="144"/>
    </row>
    <row r="21" spans="1:20" ht="15" customHeight="1" x14ac:dyDescent="0.3">
      <c r="A21" s="315"/>
      <c r="B21" s="315"/>
      <c r="C21" s="315"/>
      <c r="D21" s="315"/>
      <c r="E21" s="285"/>
      <c r="F21" s="286"/>
      <c r="G21" s="286"/>
      <c r="H21" s="286"/>
      <c r="I21" s="286"/>
      <c r="J21" s="287"/>
      <c r="K21" s="144"/>
    </row>
    <row r="22" spans="1:20" ht="15" customHeight="1" x14ac:dyDescent="0.3">
      <c r="A22" s="315"/>
      <c r="B22" s="315"/>
      <c r="C22" s="315"/>
      <c r="D22" s="315"/>
      <c r="E22" s="285"/>
      <c r="F22" s="286"/>
      <c r="G22" s="286"/>
      <c r="H22" s="286"/>
      <c r="I22" s="286"/>
      <c r="J22" s="287"/>
      <c r="K22" s="144"/>
    </row>
    <row r="23" spans="1:20" ht="15" customHeight="1" x14ac:dyDescent="0.3">
      <c r="A23" s="315"/>
      <c r="B23" s="315"/>
      <c r="C23" s="315"/>
      <c r="D23" s="315"/>
      <c r="E23" s="285"/>
      <c r="F23" s="286"/>
      <c r="G23" s="286"/>
      <c r="H23" s="286"/>
      <c r="I23" s="286"/>
      <c r="J23" s="287"/>
      <c r="K23" s="144"/>
    </row>
    <row r="24" spans="1:20" ht="15" customHeight="1" x14ac:dyDescent="0.3">
      <c r="A24" s="315"/>
      <c r="B24" s="315"/>
      <c r="C24" s="315"/>
      <c r="D24" s="315"/>
      <c r="E24" s="285"/>
      <c r="F24" s="286"/>
      <c r="G24" s="286"/>
      <c r="H24" s="286"/>
      <c r="I24" s="286"/>
      <c r="J24" s="287"/>
      <c r="K24" s="144"/>
    </row>
    <row r="25" spans="1:20" ht="15" customHeight="1" x14ac:dyDescent="0.3">
      <c r="A25" s="315"/>
      <c r="B25" s="315"/>
      <c r="C25" s="315"/>
      <c r="D25" s="315"/>
      <c r="E25" s="285"/>
      <c r="F25" s="286"/>
      <c r="G25" s="286"/>
      <c r="H25" s="286"/>
      <c r="I25" s="286"/>
      <c r="J25" s="287"/>
      <c r="K25" s="144"/>
    </row>
    <row r="26" spans="1:20" ht="15" customHeight="1" x14ac:dyDescent="0.3">
      <c r="A26" s="315"/>
      <c r="B26" s="315"/>
      <c r="C26" s="315"/>
      <c r="D26" s="315"/>
      <c r="E26" s="285"/>
      <c r="F26" s="286"/>
      <c r="G26" s="286"/>
      <c r="H26" s="286"/>
      <c r="I26" s="286"/>
      <c r="J26" s="287"/>
      <c r="K26" s="144"/>
    </row>
    <row r="27" spans="1:20" ht="15" customHeight="1" x14ac:dyDescent="0.3">
      <c r="A27" s="184"/>
      <c r="B27" s="185"/>
      <c r="C27" s="185"/>
      <c r="D27" s="186"/>
      <c r="E27" s="285"/>
      <c r="F27" s="286"/>
      <c r="G27" s="286"/>
      <c r="H27" s="286"/>
      <c r="I27" s="286"/>
      <c r="J27" s="287"/>
      <c r="K27" s="144"/>
    </row>
    <row r="28" spans="1:20" ht="15" customHeight="1" x14ac:dyDescent="0.3">
      <c r="A28" s="184"/>
      <c r="B28" s="185"/>
      <c r="C28" s="185"/>
      <c r="D28" s="186"/>
      <c r="E28" s="285"/>
      <c r="F28" s="286"/>
      <c r="G28" s="286"/>
      <c r="H28" s="286"/>
      <c r="I28" s="286"/>
      <c r="J28" s="287"/>
      <c r="K28" s="144"/>
    </row>
    <row r="29" spans="1:20" ht="15" customHeight="1" x14ac:dyDescent="0.3">
      <c r="A29" s="316" t="s">
        <v>185</v>
      </c>
      <c r="B29" s="316"/>
      <c r="C29" s="316"/>
      <c r="D29" s="316"/>
      <c r="E29" s="285"/>
      <c r="F29" s="286"/>
      <c r="G29" s="286"/>
      <c r="H29" s="286"/>
      <c r="I29" s="286"/>
      <c r="J29" s="287"/>
      <c r="K29" s="144"/>
    </row>
    <row r="30" spans="1:20" ht="15" customHeight="1" x14ac:dyDescent="0.3">
      <c r="A30" s="316"/>
      <c r="B30" s="316"/>
      <c r="C30" s="316"/>
      <c r="D30" s="316"/>
      <c r="E30" s="285"/>
      <c r="F30" s="286"/>
      <c r="G30" s="286"/>
      <c r="H30" s="286"/>
      <c r="I30" s="286"/>
      <c r="J30" s="287"/>
      <c r="K30" s="144"/>
    </row>
    <row r="31" spans="1:20" ht="15" customHeight="1" x14ac:dyDescent="0.3">
      <c r="A31" s="184"/>
      <c r="B31" s="185"/>
      <c r="C31" s="185"/>
      <c r="D31" s="186"/>
      <c r="E31" s="185"/>
      <c r="F31" s="185"/>
      <c r="G31" s="185"/>
      <c r="H31" s="185"/>
      <c r="I31" s="185"/>
      <c r="J31" s="186"/>
      <c r="K31" s="166"/>
      <c r="O31" s="22"/>
      <c r="P31" s="22"/>
      <c r="Q31" s="22"/>
      <c r="R31" s="22"/>
      <c r="S31" s="22"/>
      <c r="T31" s="52"/>
    </row>
    <row r="32" spans="1:20" ht="15" customHeight="1" x14ac:dyDescent="0.3">
      <c r="A32" s="184"/>
      <c r="B32" s="185"/>
      <c r="C32" s="185"/>
      <c r="D32" s="186"/>
      <c r="E32" s="185"/>
      <c r="F32" s="185"/>
      <c r="G32" s="185"/>
      <c r="H32" s="185"/>
      <c r="I32" s="185"/>
      <c r="J32" s="186"/>
      <c r="K32" s="166"/>
      <c r="O32" s="22"/>
      <c r="P32" s="22"/>
      <c r="Q32" s="22"/>
      <c r="R32" s="22"/>
      <c r="S32" s="22"/>
      <c r="T32" s="52"/>
    </row>
    <row r="33" spans="1:29" ht="15" customHeight="1" x14ac:dyDescent="0.3">
      <c r="A33" s="316" t="s">
        <v>184</v>
      </c>
      <c r="B33" s="316"/>
      <c r="C33" s="316"/>
      <c r="D33" s="316"/>
      <c r="E33" s="185"/>
      <c r="F33" s="185"/>
      <c r="G33" s="185"/>
      <c r="H33" s="185"/>
      <c r="I33" s="185"/>
      <c r="J33" s="186"/>
      <c r="K33" s="166"/>
      <c r="O33" s="22"/>
      <c r="P33" s="22"/>
      <c r="Q33" s="22"/>
      <c r="R33" s="22"/>
      <c r="S33" s="22"/>
      <c r="T33" s="52"/>
    </row>
    <row r="34" spans="1:29" ht="15" customHeight="1" x14ac:dyDescent="0.3">
      <c r="A34" s="316"/>
      <c r="B34" s="316"/>
      <c r="C34" s="316"/>
      <c r="D34" s="316"/>
      <c r="E34" s="185"/>
      <c r="F34" s="185"/>
      <c r="G34" s="185"/>
      <c r="H34" s="185"/>
      <c r="I34" s="185"/>
      <c r="J34" s="186"/>
      <c r="K34" s="166"/>
      <c r="O34" s="22"/>
      <c r="P34" s="22"/>
      <c r="Q34" s="22"/>
      <c r="R34" s="22"/>
      <c r="S34" s="22"/>
      <c r="T34" s="52"/>
    </row>
    <row r="35" spans="1:29" ht="15" customHeight="1" x14ac:dyDescent="0.3">
      <c r="A35" s="184"/>
      <c r="B35" s="185"/>
      <c r="C35" s="185"/>
      <c r="D35" s="186"/>
      <c r="E35" s="185"/>
      <c r="F35" s="185"/>
      <c r="G35" s="185"/>
      <c r="H35" s="185"/>
      <c r="I35" s="185"/>
      <c r="J35" s="186"/>
      <c r="K35" s="166"/>
      <c r="O35" s="22"/>
      <c r="P35" s="22"/>
      <c r="Q35" s="22"/>
      <c r="R35" s="22"/>
      <c r="S35" s="22"/>
      <c r="T35" s="52"/>
    </row>
    <row r="36" spans="1:29" ht="15" customHeight="1" x14ac:dyDescent="0.3">
      <c r="A36" s="184"/>
      <c r="B36" s="185"/>
      <c r="C36" s="185"/>
      <c r="D36" s="186"/>
      <c r="E36" s="185"/>
      <c r="F36" s="185"/>
      <c r="G36" s="185"/>
      <c r="H36" s="185"/>
      <c r="I36" s="185"/>
      <c r="J36" s="186"/>
      <c r="K36" s="166"/>
      <c r="O36" s="22"/>
      <c r="P36" s="22"/>
      <c r="Q36" s="22"/>
      <c r="R36" s="22"/>
      <c r="S36" s="22"/>
      <c r="T36" s="52"/>
    </row>
    <row r="37" spans="1:29" ht="15" customHeight="1" x14ac:dyDescent="0.3">
      <c r="A37" s="184"/>
      <c r="B37" s="185"/>
      <c r="C37" s="185"/>
      <c r="D37" s="186"/>
      <c r="E37" s="185"/>
      <c r="F37" s="185"/>
      <c r="G37" s="185"/>
      <c r="H37" s="185"/>
      <c r="I37" s="185"/>
      <c r="J37" s="186"/>
      <c r="K37" s="166"/>
      <c r="O37" s="22"/>
      <c r="P37" s="22"/>
      <c r="Q37" s="22"/>
      <c r="R37" s="22"/>
      <c r="S37" s="22"/>
      <c r="T37" s="52"/>
    </row>
    <row r="38" spans="1:29" ht="15" customHeight="1" x14ac:dyDescent="0.3">
      <c r="A38" s="184"/>
      <c r="B38" s="185"/>
      <c r="C38" s="185"/>
      <c r="D38" s="186"/>
      <c r="E38" s="185"/>
      <c r="F38" s="185"/>
      <c r="G38" s="185"/>
      <c r="H38" s="185"/>
      <c r="I38" s="185"/>
      <c r="J38" s="186"/>
      <c r="K38" s="166"/>
      <c r="O38" s="22"/>
      <c r="P38" s="22"/>
      <c r="Q38" s="22"/>
      <c r="R38" s="22"/>
      <c r="S38" s="22"/>
      <c r="T38" s="52"/>
    </row>
    <row r="39" spans="1:29" ht="15" customHeight="1" x14ac:dyDescent="0.3">
      <c r="A39" s="184"/>
      <c r="B39" s="185"/>
      <c r="C39" s="185"/>
      <c r="D39" s="186"/>
      <c r="E39" s="185"/>
      <c r="F39" s="185"/>
      <c r="G39" s="185"/>
      <c r="H39" s="185"/>
      <c r="I39" s="185"/>
      <c r="J39" s="186"/>
      <c r="K39" s="166"/>
      <c r="O39" s="22"/>
      <c r="P39" s="22"/>
      <c r="Q39" s="22"/>
      <c r="R39" s="22"/>
      <c r="S39" s="22"/>
      <c r="T39" s="52"/>
    </row>
    <row r="40" spans="1:29" ht="15" customHeight="1" thickBot="1" x14ac:dyDescent="0.35">
      <c r="A40" s="187"/>
      <c r="B40" s="188"/>
      <c r="C40" s="188"/>
      <c r="D40" s="189"/>
      <c r="E40" s="188"/>
      <c r="F40" s="188"/>
      <c r="G40" s="188"/>
      <c r="H40" s="188"/>
      <c r="I40" s="188"/>
      <c r="J40" s="189"/>
      <c r="K40" s="166"/>
      <c r="O40" s="22"/>
      <c r="P40" s="22"/>
      <c r="Q40" s="22"/>
      <c r="R40" s="22"/>
      <c r="S40" s="22"/>
      <c r="T40" s="52"/>
    </row>
    <row r="41" spans="1:29" ht="22.5" customHeight="1" thickBot="1" x14ac:dyDescent="0.35">
      <c r="A41" s="288" t="s">
        <v>170</v>
      </c>
      <c r="B41" s="289"/>
      <c r="C41" s="289"/>
      <c r="D41" s="289"/>
      <c r="E41" s="289"/>
      <c r="F41" s="289"/>
      <c r="G41" s="289"/>
      <c r="H41" s="289"/>
      <c r="I41" s="289"/>
      <c r="J41" s="290"/>
      <c r="K41" s="144"/>
      <c r="O41" s="22"/>
      <c r="P41" s="22"/>
      <c r="Q41" s="22"/>
      <c r="R41" s="22"/>
      <c r="S41" s="22"/>
      <c r="T41" s="52"/>
    </row>
    <row r="42" spans="1:29" ht="15" customHeight="1" x14ac:dyDescent="0.3">
      <c r="A42" s="262" t="s">
        <v>162</v>
      </c>
      <c r="B42" s="263"/>
      <c r="C42" s="263"/>
      <c r="D42" s="263"/>
      <c r="E42" s="263"/>
      <c r="F42" s="263"/>
      <c r="G42" s="263"/>
      <c r="H42" s="263"/>
      <c r="I42" s="263"/>
      <c r="J42" s="291"/>
      <c r="K42" s="144"/>
      <c r="O42" s="22"/>
      <c r="P42" s="22"/>
      <c r="Q42" s="22"/>
      <c r="R42" s="22"/>
      <c r="S42" s="22"/>
      <c r="T42" s="52"/>
    </row>
    <row r="43" spans="1:29" ht="15" customHeight="1" thickBot="1" x14ac:dyDescent="0.35">
      <c r="A43" s="264"/>
      <c r="B43" s="265"/>
      <c r="C43" s="265"/>
      <c r="D43" s="265"/>
      <c r="E43" s="265"/>
      <c r="F43" s="265"/>
      <c r="G43" s="265"/>
      <c r="H43" s="265"/>
      <c r="I43" s="265"/>
      <c r="J43" s="292"/>
      <c r="K43" s="144"/>
      <c r="O43" s="22"/>
      <c r="P43" s="22"/>
      <c r="Q43" s="22"/>
      <c r="R43" s="22"/>
      <c r="S43" s="22"/>
      <c r="T43" s="52"/>
    </row>
    <row r="44" spans="1:29" ht="15" customHeight="1" x14ac:dyDescent="0.3">
      <c r="A44" s="301" t="s">
        <v>11</v>
      </c>
      <c r="B44" s="302"/>
      <c r="C44" s="302"/>
      <c r="D44" s="302"/>
      <c r="E44" s="143" t="s">
        <v>123</v>
      </c>
      <c r="F44" s="10"/>
      <c r="G44" s="143" t="s">
        <v>14</v>
      </c>
      <c r="H44" s="143" t="s">
        <v>3</v>
      </c>
      <c r="I44" s="11" t="s">
        <v>10</v>
      </c>
      <c r="J44" s="14" t="s">
        <v>4</v>
      </c>
      <c r="K44" s="144"/>
      <c r="L44" s="110" t="s">
        <v>167</v>
      </c>
      <c r="M44" s="111" t="s">
        <v>129</v>
      </c>
      <c r="N44" s="111" t="s">
        <v>96</v>
      </c>
      <c r="O44" s="111" t="s">
        <v>40</v>
      </c>
      <c r="P44" s="111" t="s">
        <v>97</v>
      </c>
      <c r="Q44" s="111" t="s">
        <v>76</v>
      </c>
      <c r="R44" s="111" t="s">
        <v>75</v>
      </c>
      <c r="S44" s="111" t="s">
        <v>42</v>
      </c>
      <c r="T44" s="111" t="s">
        <v>30</v>
      </c>
      <c r="U44" s="112" t="s">
        <v>39</v>
      </c>
      <c r="W44" s="114" t="s">
        <v>45</v>
      </c>
      <c r="X44" s="115" t="s">
        <v>50</v>
      </c>
      <c r="Y44" s="115" t="s">
        <v>55</v>
      </c>
      <c r="Z44" s="115" t="s">
        <v>57</v>
      </c>
      <c r="AA44" s="115" t="s">
        <v>56</v>
      </c>
      <c r="AB44" s="115" t="s">
        <v>46</v>
      </c>
      <c r="AC44" s="116" t="s">
        <v>47</v>
      </c>
    </row>
    <row r="45" spans="1:29" ht="15" customHeight="1" x14ac:dyDescent="0.3">
      <c r="A45" s="212" t="s">
        <v>173</v>
      </c>
      <c r="B45" s="213"/>
      <c r="C45" s="213"/>
      <c r="D45" s="213"/>
      <c r="E45" s="142" t="s">
        <v>174</v>
      </c>
      <c r="F45" s="142"/>
      <c r="G45" s="142" t="s">
        <v>17</v>
      </c>
      <c r="H45" s="163">
        <v>0</v>
      </c>
      <c r="I45" s="159">
        <f>_xlfn.CEILING.PRECISE(T45,0.25)</f>
        <v>1385</v>
      </c>
      <c r="J45" s="141">
        <f t="shared" ref="J45:J48" si="0">H45*I45</f>
        <v>0</v>
      </c>
      <c r="K45" s="144"/>
      <c r="L45" s="33">
        <v>1218</v>
      </c>
      <c r="M45" s="34">
        <v>1165</v>
      </c>
      <c r="N45" s="35">
        <v>0</v>
      </c>
      <c r="O45" s="35">
        <v>0</v>
      </c>
      <c r="P45" s="35">
        <v>1</v>
      </c>
      <c r="Q45" s="36" t="s">
        <v>44</v>
      </c>
      <c r="R45" s="36" t="s">
        <v>44</v>
      </c>
      <c r="S45" s="36" t="s">
        <v>43</v>
      </c>
      <c r="T45" s="34">
        <v>1385</v>
      </c>
      <c r="U45" s="37" t="s">
        <v>46</v>
      </c>
      <c r="W45" s="30"/>
      <c r="X45" s="31"/>
      <c r="Y45" s="31"/>
      <c r="Z45" s="31"/>
      <c r="AA45" s="31"/>
      <c r="AB45" s="31"/>
      <c r="AC45" s="32"/>
    </row>
    <row r="46" spans="1:29" ht="15" customHeight="1" x14ac:dyDescent="0.3">
      <c r="A46" s="199" t="s">
        <v>186</v>
      </c>
      <c r="B46" s="198"/>
      <c r="C46" s="198"/>
      <c r="D46" s="198"/>
      <c r="E46" s="198"/>
      <c r="F46" s="198"/>
      <c r="G46" s="198"/>
      <c r="H46" s="163"/>
      <c r="I46" s="159"/>
      <c r="J46" s="141"/>
      <c r="K46" s="197"/>
      <c r="L46" s="33"/>
      <c r="M46" s="34"/>
      <c r="N46" s="35"/>
      <c r="O46" s="35"/>
      <c r="P46" s="35"/>
      <c r="Q46" s="36"/>
      <c r="R46" s="36"/>
      <c r="S46" s="36"/>
      <c r="T46" s="34"/>
      <c r="U46" s="37"/>
      <c r="W46" s="30"/>
      <c r="X46" s="31"/>
      <c r="Y46" s="31"/>
      <c r="Z46" s="31"/>
      <c r="AA46" s="31"/>
      <c r="AB46" s="31"/>
      <c r="AC46" s="32"/>
    </row>
    <row r="47" spans="1:29" ht="15" customHeight="1" x14ac:dyDescent="0.3">
      <c r="A47" s="212" t="s">
        <v>154</v>
      </c>
      <c r="B47" s="213"/>
      <c r="C47" s="213"/>
      <c r="D47" s="213"/>
      <c r="E47" s="182" t="s">
        <v>175</v>
      </c>
      <c r="F47" s="182"/>
      <c r="G47" s="182" t="s">
        <v>17</v>
      </c>
      <c r="H47" s="163">
        <v>0</v>
      </c>
      <c r="I47" s="159">
        <v>394</v>
      </c>
      <c r="J47" s="141">
        <f t="shared" si="0"/>
        <v>0</v>
      </c>
      <c r="K47" s="144"/>
      <c r="L47" s="33">
        <v>292.5</v>
      </c>
      <c r="M47" s="34">
        <v>292.5</v>
      </c>
      <c r="N47" s="35">
        <v>0.2</v>
      </c>
      <c r="O47" s="35">
        <v>0.5</v>
      </c>
      <c r="P47" s="35">
        <v>1</v>
      </c>
      <c r="Q47" s="36" t="s">
        <v>44</v>
      </c>
      <c r="R47" s="36" t="s">
        <v>43</v>
      </c>
      <c r="S47" s="36" t="s">
        <v>131</v>
      </c>
      <c r="T47" s="34">
        <f t="shared" ref="T47:T48" si="1">IF(S47="Ja",((((M47-(M47*$N$7))+(N47*$N$10)+(O47*$N$11))*P47)*($N$8+1)),(((M47)+(N47*$N$10)+(O47*$N$11))*P47)*($N$8+1))</f>
        <v>316.64999999999998</v>
      </c>
      <c r="U47" s="37" t="s">
        <v>77</v>
      </c>
      <c r="W47" s="30"/>
      <c r="X47" s="31"/>
      <c r="Y47" s="31"/>
      <c r="Z47" s="31"/>
      <c r="AA47" s="31"/>
      <c r="AB47" s="31"/>
      <c r="AC47" s="32"/>
    </row>
    <row r="48" spans="1:29" ht="15" customHeight="1" thickBot="1" x14ac:dyDescent="0.35">
      <c r="A48" s="317" t="s">
        <v>180</v>
      </c>
      <c r="B48" s="318"/>
      <c r="C48" s="318"/>
      <c r="D48" s="318"/>
      <c r="E48" s="160" t="s">
        <v>183</v>
      </c>
      <c r="F48" s="160"/>
      <c r="G48" s="160" t="s">
        <v>17</v>
      </c>
      <c r="H48" s="164">
        <v>0</v>
      </c>
      <c r="I48" s="146">
        <v>185</v>
      </c>
      <c r="J48" s="183">
        <f t="shared" si="0"/>
        <v>0</v>
      </c>
      <c r="K48" s="181"/>
      <c r="L48" s="33">
        <v>58.5</v>
      </c>
      <c r="M48" s="34">
        <v>58.5</v>
      </c>
      <c r="N48" s="35">
        <v>0.1</v>
      </c>
      <c r="O48" s="35">
        <v>0.5</v>
      </c>
      <c r="P48" s="35">
        <v>1</v>
      </c>
      <c r="Q48" s="36" t="s">
        <v>44</v>
      </c>
      <c r="R48" s="36" t="s">
        <v>127</v>
      </c>
      <c r="S48" s="36" t="s">
        <v>131</v>
      </c>
      <c r="T48" s="34">
        <f t="shared" si="1"/>
        <v>80.2</v>
      </c>
      <c r="U48" s="37" t="s">
        <v>77</v>
      </c>
      <c r="W48" s="30"/>
      <c r="X48" s="31"/>
      <c r="Y48" s="31"/>
      <c r="Z48" s="31"/>
      <c r="AA48" s="31"/>
      <c r="AB48" s="31"/>
      <c r="AC48" s="32"/>
    </row>
    <row r="49" spans="1:29" ht="15" customHeight="1" thickBot="1" x14ac:dyDescent="0.35">
      <c r="A49" s="129"/>
      <c r="B49" s="130"/>
      <c r="C49" s="131"/>
      <c r="D49" s="131"/>
      <c r="E49" s="131"/>
      <c r="F49" s="132"/>
      <c r="G49" s="313" t="s">
        <v>169</v>
      </c>
      <c r="H49" s="313"/>
      <c r="I49" s="313"/>
      <c r="J49" s="145">
        <f>SUM(J45:J48)</f>
        <v>0</v>
      </c>
      <c r="K49" s="144"/>
      <c r="L49" s="52"/>
      <c r="M49" s="52"/>
      <c r="N49" s="126"/>
      <c r="O49" s="126"/>
      <c r="P49" s="126"/>
      <c r="Q49" s="127"/>
      <c r="R49" s="127"/>
      <c r="S49" s="127"/>
      <c r="T49" s="52"/>
      <c r="U49" s="22"/>
      <c r="W49" s="52"/>
      <c r="X49" s="52"/>
      <c r="Y49" s="52"/>
      <c r="Z49" s="52"/>
      <c r="AA49" s="52"/>
      <c r="AB49" s="52"/>
      <c r="AC49" s="52"/>
    </row>
    <row r="50" spans="1:29" ht="15" customHeight="1" x14ac:dyDescent="0.3">
      <c r="A50" s="304" t="s">
        <v>188</v>
      </c>
      <c r="B50" s="305"/>
      <c r="C50" s="305"/>
      <c r="D50" s="305"/>
      <c r="E50" s="305"/>
      <c r="F50" s="305"/>
      <c r="G50" s="305"/>
      <c r="H50" s="305"/>
      <c r="I50" s="305"/>
      <c r="J50" s="306"/>
      <c r="K50" s="144"/>
    </row>
    <row r="51" spans="1:29" ht="15.75" customHeight="1" x14ac:dyDescent="0.3">
      <c r="A51" s="307"/>
      <c r="B51" s="308"/>
      <c r="C51" s="308"/>
      <c r="D51" s="308"/>
      <c r="E51" s="308"/>
      <c r="F51" s="308"/>
      <c r="G51" s="308"/>
      <c r="H51" s="308"/>
      <c r="I51" s="308"/>
      <c r="J51" s="309"/>
      <c r="K51" s="144"/>
    </row>
    <row r="52" spans="1:29" ht="15" customHeight="1" thickBot="1" x14ac:dyDescent="0.35">
      <c r="A52" s="310"/>
      <c r="B52" s="311"/>
      <c r="C52" s="311"/>
      <c r="D52" s="311"/>
      <c r="E52" s="311"/>
      <c r="F52" s="311"/>
      <c r="G52" s="311"/>
      <c r="H52" s="311"/>
      <c r="I52" s="311"/>
      <c r="J52" s="312"/>
      <c r="K52" s="144"/>
      <c r="O52" s="22"/>
      <c r="P52" s="22"/>
      <c r="Q52" s="22"/>
      <c r="R52" s="22"/>
      <c r="S52" s="22"/>
      <c r="T52" s="52"/>
    </row>
    <row r="53" spans="1:29" ht="15" customHeight="1" x14ac:dyDescent="0.3">
      <c r="A53" s="268" t="s">
        <v>190</v>
      </c>
      <c r="B53" s="269"/>
      <c r="C53" s="269"/>
      <c r="D53" s="269"/>
      <c r="E53" s="269"/>
      <c r="F53" s="269"/>
      <c r="G53" s="269"/>
      <c r="H53" s="269"/>
      <c r="I53" s="269"/>
      <c r="J53" s="270"/>
      <c r="K53" s="166"/>
      <c r="O53" s="22"/>
      <c r="P53" s="22"/>
      <c r="Q53" s="22"/>
      <c r="R53" s="22"/>
      <c r="S53" s="22"/>
      <c r="T53" s="52"/>
    </row>
    <row r="54" spans="1:29" ht="15" customHeight="1" x14ac:dyDescent="0.3">
      <c r="A54" s="268"/>
      <c r="B54" s="269"/>
      <c r="C54" s="269"/>
      <c r="D54" s="269"/>
      <c r="E54" s="269"/>
      <c r="F54" s="269"/>
      <c r="G54" s="269"/>
      <c r="H54" s="269"/>
      <c r="I54" s="269"/>
      <c r="J54" s="270"/>
      <c r="K54" s="166"/>
      <c r="O54" s="22"/>
      <c r="P54" s="22"/>
      <c r="Q54" s="22"/>
      <c r="R54" s="22"/>
      <c r="S54" s="22"/>
      <c r="T54" s="52"/>
    </row>
    <row r="55" spans="1:29" ht="15" customHeight="1" thickBot="1" x14ac:dyDescent="0.35">
      <c r="A55" s="271"/>
      <c r="B55" s="272"/>
      <c r="C55" s="272"/>
      <c r="D55" s="272"/>
      <c r="E55" s="272"/>
      <c r="F55" s="272"/>
      <c r="G55" s="272"/>
      <c r="H55" s="272"/>
      <c r="I55" s="272"/>
      <c r="J55" s="273"/>
      <c r="K55" s="166"/>
      <c r="O55" s="22"/>
      <c r="P55" s="22"/>
      <c r="Q55" s="22"/>
      <c r="R55" s="22"/>
      <c r="S55" s="22"/>
      <c r="T55" s="52"/>
    </row>
    <row r="56" spans="1:29" ht="30" customHeight="1" thickBot="1" x14ac:dyDescent="0.35">
      <c r="A56" s="279" t="s">
        <v>171</v>
      </c>
      <c r="B56" s="280"/>
      <c r="C56" s="280"/>
      <c r="D56" s="280"/>
      <c r="E56" s="280"/>
      <c r="F56" s="280"/>
      <c r="G56" s="280"/>
      <c r="H56" s="280"/>
      <c r="I56" s="280"/>
      <c r="J56" s="281"/>
      <c r="K56" s="144"/>
      <c r="L56" s="22"/>
      <c r="M56" s="22"/>
      <c r="N56" s="52"/>
      <c r="W56" s="22"/>
    </row>
    <row r="57" spans="1:29" ht="15" customHeight="1" x14ac:dyDescent="0.3">
      <c r="A57" s="314" t="s">
        <v>179</v>
      </c>
      <c r="B57" s="314"/>
      <c r="C57" s="314"/>
      <c r="D57" s="314"/>
      <c r="E57" s="282"/>
      <c r="F57" s="283"/>
      <c r="G57" s="283"/>
      <c r="H57" s="283"/>
      <c r="I57" s="283"/>
      <c r="J57" s="284"/>
      <c r="K57" s="144"/>
      <c r="L57" s="22"/>
      <c r="M57" s="22"/>
      <c r="N57" s="52"/>
      <c r="W57" s="22"/>
    </row>
    <row r="58" spans="1:29" ht="15" customHeight="1" x14ac:dyDescent="0.3">
      <c r="A58" s="315"/>
      <c r="B58" s="315"/>
      <c r="C58" s="315"/>
      <c r="D58" s="315"/>
      <c r="E58" s="285"/>
      <c r="F58" s="286"/>
      <c r="G58" s="286"/>
      <c r="H58" s="286"/>
      <c r="I58" s="286"/>
      <c r="J58" s="287"/>
      <c r="K58" s="144"/>
      <c r="L58" s="22"/>
      <c r="M58" s="22"/>
      <c r="N58" s="52"/>
      <c r="W58" s="22"/>
    </row>
    <row r="59" spans="1:29" ht="15" customHeight="1" x14ac:dyDescent="0.3">
      <c r="A59" s="315"/>
      <c r="B59" s="315"/>
      <c r="C59" s="315"/>
      <c r="D59" s="315"/>
      <c r="E59" s="285"/>
      <c r="F59" s="286"/>
      <c r="G59" s="286"/>
      <c r="H59" s="286"/>
      <c r="I59" s="286"/>
      <c r="J59" s="287"/>
      <c r="K59" s="144"/>
      <c r="L59" s="22"/>
      <c r="M59" s="22"/>
      <c r="N59" s="52"/>
      <c r="W59" s="22"/>
    </row>
    <row r="60" spans="1:29" ht="15" customHeight="1" x14ac:dyDescent="0.3">
      <c r="A60" s="315"/>
      <c r="B60" s="315"/>
      <c r="C60" s="315"/>
      <c r="D60" s="315"/>
      <c r="E60" s="285"/>
      <c r="F60" s="286"/>
      <c r="G60" s="286"/>
      <c r="H60" s="286"/>
      <c r="I60" s="286"/>
      <c r="J60" s="287"/>
      <c r="K60" s="144"/>
      <c r="L60" s="22"/>
      <c r="M60" s="22"/>
      <c r="N60" s="52"/>
      <c r="W60" s="22"/>
    </row>
    <row r="61" spans="1:29" ht="15" customHeight="1" x14ac:dyDescent="0.3">
      <c r="A61" s="315"/>
      <c r="B61" s="315"/>
      <c r="C61" s="315"/>
      <c r="D61" s="315"/>
      <c r="E61" s="285"/>
      <c r="F61" s="286"/>
      <c r="G61" s="286"/>
      <c r="H61" s="286"/>
      <c r="I61" s="286"/>
      <c r="J61" s="287"/>
      <c r="K61" s="144"/>
      <c r="L61" s="22"/>
      <c r="M61" s="22"/>
      <c r="N61" s="52"/>
      <c r="W61" s="22"/>
    </row>
    <row r="62" spans="1:29" ht="15" customHeight="1" x14ac:dyDescent="0.3">
      <c r="A62" s="315"/>
      <c r="B62" s="315"/>
      <c r="C62" s="315"/>
      <c r="D62" s="315"/>
      <c r="E62" s="285"/>
      <c r="F62" s="286"/>
      <c r="G62" s="286"/>
      <c r="H62" s="286"/>
      <c r="I62" s="286"/>
      <c r="J62" s="287"/>
      <c r="K62" s="144"/>
      <c r="L62" s="22"/>
      <c r="M62" s="22"/>
      <c r="N62" s="52"/>
      <c r="W62" s="22"/>
    </row>
    <row r="63" spans="1:29" ht="15" customHeight="1" x14ac:dyDescent="0.3">
      <c r="A63" s="315"/>
      <c r="B63" s="315"/>
      <c r="C63" s="315"/>
      <c r="D63" s="315"/>
      <c r="E63" s="285"/>
      <c r="F63" s="286"/>
      <c r="G63" s="286"/>
      <c r="H63" s="286"/>
      <c r="I63" s="286"/>
      <c r="J63" s="287"/>
      <c r="K63" s="144"/>
      <c r="L63" s="22"/>
      <c r="M63" s="22"/>
      <c r="N63" s="52"/>
      <c r="W63" s="22"/>
    </row>
    <row r="64" spans="1:29" ht="15" customHeight="1" x14ac:dyDescent="0.3">
      <c r="A64" s="315"/>
      <c r="B64" s="315"/>
      <c r="C64" s="315"/>
      <c r="D64" s="315"/>
      <c r="E64" s="285"/>
      <c r="F64" s="286"/>
      <c r="G64" s="286"/>
      <c r="H64" s="286"/>
      <c r="I64" s="286"/>
      <c r="J64" s="287"/>
      <c r="K64" s="144"/>
      <c r="L64" s="22"/>
      <c r="M64" s="22"/>
      <c r="N64" s="52"/>
      <c r="W64" s="22"/>
    </row>
    <row r="65" spans="1:29" ht="15" customHeight="1" x14ac:dyDescent="0.3">
      <c r="A65" s="315"/>
      <c r="B65" s="315"/>
      <c r="C65" s="315"/>
      <c r="D65" s="315"/>
      <c r="E65" s="285"/>
      <c r="F65" s="286"/>
      <c r="G65" s="286"/>
      <c r="H65" s="286"/>
      <c r="I65" s="286"/>
      <c r="J65" s="287"/>
      <c r="K65" s="144"/>
      <c r="L65" s="22"/>
      <c r="M65" s="22"/>
      <c r="N65" s="52"/>
      <c r="W65" s="22"/>
    </row>
    <row r="66" spans="1:29" ht="15" customHeight="1" x14ac:dyDescent="0.3">
      <c r="A66" s="315"/>
      <c r="B66" s="315"/>
      <c r="C66" s="315"/>
      <c r="D66" s="315"/>
      <c r="E66" s="285"/>
      <c r="F66" s="286"/>
      <c r="G66" s="286"/>
      <c r="H66" s="286"/>
      <c r="I66" s="286"/>
      <c r="J66" s="287"/>
      <c r="K66" s="144"/>
      <c r="L66" s="22"/>
      <c r="M66" s="22"/>
      <c r="N66" s="52"/>
      <c r="W66" s="22"/>
    </row>
    <row r="67" spans="1:29" ht="15" customHeight="1" x14ac:dyDescent="0.3">
      <c r="A67" s="315"/>
      <c r="B67" s="315"/>
      <c r="C67" s="315"/>
      <c r="D67" s="315"/>
      <c r="E67" s="285"/>
      <c r="F67" s="286"/>
      <c r="G67" s="286"/>
      <c r="H67" s="286"/>
      <c r="I67" s="286"/>
      <c r="J67" s="287"/>
      <c r="K67" s="144"/>
    </row>
    <row r="68" spans="1:29" ht="15" customHeight="1" x14ac:dyDescent="0.3">
      <c r="A68" s="315"/>
      <c r="B68" s="315"/>
      <c r="C68" s="315"/>
      <c r="D68" s="315"/>
      <c r="E68" s="285"/>
      <c r="F68" s="286"/>
      <c r="G68" s="286"/>
      <c r="H68" s="286"/>
      <c r="I68" s="286"/>
      <c r="J68" s="287"/>
      <c r="K68" s="144"/>
    </row>
    <row r="69" spans="1:29" ht="15" customHeight="1" x14ac:dyDescent="0.3">
      <c r="A69" s="315"/>
      <c r="B69" s="315"/>
      <c r="C69" s="315"/>
      <c r="D69" s="315"/>
      <c r="E69" s="285"/>
      <c r="F69" s="286"/>
      <c r="G69" s="286"/>
      <c r="H69" s="286"/>
      <c r="I69" s="286"/>
      <c r="J69" s="287"/>
      <c r="K69" s="144"/>
    </row>
    <row r="70" spans="1:29" ht="15" customHeight="1" x14ac:dyDescent="0.3">
      <c r="A70" s="315"/>
      <c r="B70" s="315"/>
      <c r="C70" s="315"/>
      <c r="D70" s="315"/>
      <c r="E70" s="285"/>
      <c r="F70" s="286"/>
      <c r="G70" s="286"/>
      <c r="H70" s="286"/>
      <c r="I70" s="286"/>
      <c r="J70" s="287"/>
      <c r="K70" s="144"/>
    </row>
    <row r="71" spans="1:29" ht="15" customHeight="1" x14ac:dyDescent="0.3">
      <c r="A71" s="195"/>
      <c r="B71" s="190"/>
      <c r="C71" s="190"/>
      <c r="D71" s="191"/>
      <c r="E71" s="285"/>
      <c r="F71" s="286"/>
      <c r="G71" s="286"/>
      <c r="H71" s="286"/>
      <c r="I71" s="286"/>
      <c r="J71" s="287"/>
      <c r="K71" s="144"/>
      <c r="M71" s="2" t="s">
        <v>168</v>
      </c>
    </row>
    <row r="72" spans="1:29" ht="15" customHeight="1" x14ac:dyDescent="0.3">
      <c r="A72" s="195"/>
      <c r="B72" s="190"/>
      <c r="C72" s="190"/>
      <c r="D72" s="191"/>
      <c r="E72" s="285"/>
      <c r="F72" s="286"/>
      <c r="G72" s="286"/>
      <c r="H72" s="286"/>
      <c r="I72" s="286"/>
      <c r="J72" s="287"/>
      <c r="K72" s="144"/>
    </row>
    <row r="73" spans="1:29" ht="15" customHeight="1" x14ac:dyDescent="0.3">
      <c r="A73" s="316" t="s">
        <v>185</v>
      </c>
      <c r="B73" s="316"/>
      <c r="C73" s="316"/>
      <c r="D73" s="316"/>
      <c r="E73" s="285"/>
      <c r="F73" s="286"/>
      <c r="G73" s="286"/>
      <c r="H73" s="286"/>
      <c r="I73" s="286"/>
      <c r="J73" s="287"/>
      <c r="K73" s="144"/>
    </row>
    <row r="74" spans="1:29" ht="15" customHeight="1" x14ac:dyDescent="0.3">
      <c r="A74" s="316"/>
      <c r="B74" s="316"/>
      <c r="C74" s="316"/>
      <c r="D74" s="316"/>
      <c r="E74" s="285"/>
      <c r="F74" s="286"/>
      <c r="G74" s="286"/>
      <c r="H74" s="286"/>
      <c r="I74" s="286"/>
      <c r="J74" s="287"/>
      <c r="K74" s="144"/>
    </row>
    <row r="75" spans="1:29" x14ac:dyDescent="0.3">
      <c r="A75" s="195"/>
      <c r="B75" s="190"/>
      <c r="C75" s="190"/>
      <c r="D75" s="191"/>
      <c r="E75" s="190"/>
      <c r="F75" s="190"/>
      <c r="G75" s="190"/>
      <c r="H75" s="190"/>
      <c r="I75" s="190"/>
      <c r="J75" s="191"/>
      <c r="K75" s="166"/>
      <c r="L75" s="33">
        <v>5</v>
      </c>
      <c r="M75" s="34">
        <v>5</v>
      </c>
      <c r="N75" s="35">
        <v>0.15</v>
      </c>
      <c r="O75" s="35">
        <v>0.2</v>
      </c>
      <c r="P75" s="35">
        <v>1.3</v>
      </c>
      <c r="Q75" s="36" t="s">
        <v>44</v>
      </c>
      <c r="R75" s="36" t="s">
        <v>44</v>
      </c>
      <c r="S75" s="36" t="str">
        <f>IF(L75="","",IF(OR(Q75="ja",R75="ja"),"Nee","Ja"))</f>
        <v>Ja</v>
      </c>
      <c r="T75" s="34">
        <f>IF(S75="Ja",((((M75-(M75*$N$7))+(N75*$N$10)+(O75*$N$11))*P75)*($N$8+1)),(((M75)+(N75*$N$10)+(O75*$N$11))*P75)*($N$8+1))</f>
        <v>21.287500000000001</v>
      </c>
      <c r="U75" s="37"/>
      <c r="W75" s="33">
        <v>25</v>
      </c>
      <c r="X75" s="34"/>
      <c r="Y75" s="34"/>
      <c r="Z75" s="34"/>
      <c r="AA75" s="34"/>
      <c r="AB75" s="34">
        <f>T76</f>
        <v>27.852500000000003</v>
      </c>
      <c r="AC75" s="24">
        <f>IF(SUM($W75:$AA75)=0,0,SUM($W75:$AA75)-$AB75)</f>
        <v>-2.8525000000000027</v>
      </c>
    </row>
    <row r="76" spans="1:29" x14ac:dyDescent="0.3">
      <c r="A76" s="195"/>
      <c r="B76" s="190"/>
      <c r="C76" s="190"/>
      <c r="D76" s="191"/>
      <c r="E76" s="190"/>
      <c r="F76" s="190"/>
      <c r="G76" s="190"/>
      <c r="H76" s="190"/>
      <c r="I76" s="190"/>
      <c r="J76" s="191"/>
      <c r="K76" s="166"/>
      <c r="L76" s="33">
        <v>9</v>
      </c>
      <c r="M76" s="34">
        <v>9</v>
      </c>
      <c r="N76" s="35">
        <v>0.35</v>
      </c>
      <c r="O76" s="35">
        <v>0.1</v>
      </c>
      <c r="P76" s="35">
        <v>1.3</v>
      </c>
      <c r="Q76" s="36" t="s">
        <v>43</v>
      </c>
      <c r="R76" s="36" t="s">
        <v>44</v>
      </c>
      <c r="S76" s="36" t="str">
        <f t="shared" ref="S76" si="2">IF(L76="","",IF(OR(Q76="ja",R76="ja"),"Nee","Ja"))</f>
        <v>Nee</v>
      </c>
      <c r="T76" s="34">
        <f t="shared" ref="T76" si="3">IF(S76="Ja",((((M76-(M76*$N$7))+(N76*$N$10)+(O76*$N$11))*P76)*($N$8+1)),(((M76)+(N76*$N$10)+(O76*$N$11))*P76)*($N$8+1))</f>
        <v>27.852500000000003</v>
      </c>
      <c r="U76" s="37" t="s">
        <v>28</v>
      </c>
      <c r="W76" s="33"/>
      <c r="X76" s="34"/>
      <c r="Y76" s="34"/>
      <c r="Z76" s="34"/>
      <c r="AA76" s="34"/>
      <c r="AB76" s="34"/>
      <c r="AC76" s="24"/>
    </row>
    <row r="77" spans="1:29" x14ac:dyDescent="0.3">
      <c r="A77" s="316" t="s">
        <v>184</v>
      </c>
      <c r="B77" s="316"/>
      <c r="C77" s="316"/>
      <c r="D77" s="316"/>
      <c r="E77" s="190"/>
      <c r="F77" s="190"/>
      <c r="G77" s="190"/>
      <c r="H77" s="190"/>
      <c r="I77" s="190"/>
      <c r="J77" s="191"/>
      <c r="K77" s="166"/>
      <c r="L77" s="33">
        <v>22.5</v>
      </c>
      <c r="M77" s="34">
        <v>22.5</v>
      </c>
      <c r="N77" s="35">
        <v>0.35</v>
      </c>
      <c r="O77" s="35">
        <v>0.1</v>
      </c>
      <c r="P77" s="35">
        <v>1.3</v>
      </c>
      <c r="Q77" s="36" t="s">
        <v>43</v>
      </c>
      <c r="R77" s="36" t="s">
        <v>44</v>
      </c>
      <c r="S77" s="36" t="str">
        <f>IF(L77="","",IF(OR(Q77="ja",R77="ja"),"Nee","Ja"))</f>
        <v>Nee</v>
      </c>
      <c r="T77" s="34">
        <f>IF(S77="Ja",((((M77-(M77*$N$7))+(N77*$N$10)+(O77*$N$11))*P77)*($N$8+1)),(((M77)+(N77*$N$10)+(O77*$N$11))*P77)*($N$8+1))</f>
        <v>45.402499999999996</v>
      </c>
      <c r="U77" s="37" t="s">
        <v>89</v>
      </c>
      <c r="W77" s="33"/>
      <c r="X77" s="34"/>
      <c r="Y77" s="34"/>
      <c r="Z77" s="34"/>
      <c r="AA77" s="34">
        <v>125</v>
      </c>
      <c r="AB77" s="34">
        <f>T79</f>
        <v>137.03250000000003</v>
      </c>
      <c r="AC77" s="24">
        <f>IF(SUM($W77:$AA77)=0,0,SUM($W77:$AA77)-$AB77)</f>
        <v>-12.032500000000027</v>
      </c>
    </row>
    <row r="78" spans="1:29" x14ac:dyDescent="0.3">
      <c r="A78" s="316"/>
      <c r="B78" s="316"/>
      <c r="C78" s="316"/>
      <c r="D78" s="316"/>
      <c r="E78" s="190"/>
      <c r="F78" s="190"/>
      <c r="G78" s="190"/>
      <c r="H78" s="190"/>
      <c r="I78" s="190"/>
      <c r="J78" s="191"/>
      <c r="K78" s="196"/>
      <c r="L78" s="33"/>
      <c r="M78" s="34"/>
      <c r="N78" s="35"/>
      <c r="O78" s="35"/>
      <c r="P78" s="35"/>
      <c r="Q78" s="36"/>
      <c r="R78" s="36"/>
      <c r="S78" s="36"/>
      <c r="T78" s="34"/>
      <c r="U78" s="37"/>
      <c r="W78" s="33"/>
      <c r="X78" s="34"/>
      <c r="Y78" s="34"/>
      <c r="Z78" s="34"/>
      <c r="AA78" s="34"/>
      <c r="AB78" s="34"/>
      <c r="AC78" s="24"/>
    </row>
    <row r="79" spans="1:29" ht="15" customHeight="1" x14ac:dyDescent="0.3">
      <c r="A79" s="195"/>
      <c r="B79" s="190"/>
      <c r="C79" s="190"/>
      <c r="D79" s="191"/>
      <c r="E79" s="190"/>
      <c r="F79" s="190"/>
      <c r="G79" s="190"/>
      <c r="H79" s="190"/>
      <c r="I79" s="190"/>
      <c r="J79" s="191"/>
      <c r="K79" s="166"/>
      <c r="L79" s="33">
        <v>112.5</v>
      </c>
      <c r="M79" s="34">
        <v>112.5</v>
      </c>
      <c r="N79" s="35">
        <v>0.1</v>
      </c>
      <c r="O79" s="35">
        <v>0.25</v>
      </c>
      <c r="P79" s="35">
        <v>1.1000000000000001</v>
      </c>
      <c r="Q79" s="36" t="s">
        <v>44</v>
      </c>
      <c r="R79" s="36" t="s">
        <v>44</v>
      </c>
      <c r="S79" s="36" t="str">
        <f t="shared" ref="S79:S80" si="4">IF(L79="","",IF(OR(Q79="ja",R79="ja"),"Nee","Ja"))</f>
        <v>Ja</v>
      </c>
      <c r="T79" s="34">
        <f t="shared" ref="T79:T80" si="5">IF(S79="Ja",((((M79-(M79*$N$7))+(N79*$N$10)+(O79*$N$11))*P79)*($N$8+1)),(((M79)+(N79*$N$10)+(O79*$N$11))*P79)*($N$8+1))</f>
        <v>137.03250000000003</v>
      </c>
      <c r="U79" s="24"/>
      <c r="W79" s="33"/>
      <c r="X79" s="34"/>
      <c r="Y79" s="34">
        <v>125</v>
      </c>
      <c r="Z79" s="34"/>
      <c r="AA79" s="34"/>
      <c r="AB79" s="34">
        <f>T80</f>
        <v>275.92499999999995</v>
      </c>
      <c r="AC79" s="24">
        <f>IF(SUM($W79:$AA79)=0,0,SUM($W79:$AA79)-$AB79)</f>
        <v>-150.92499999999995</v>
      </c>
    </row>
    <row r="80" spans="1:29" x14ac:dyDescent="0.3">
      <c r="A80" s="195"/>
      <c r="B80" s="190"/>
      <c r="C80" s="190"/>
      <c r="D80" s="191"/>
      <c r="E80" s="190"/>
      <c r="F80" s="190"/>
      <c r="G80" s="190"/>
      <c r="H80" s="190"/>
      <c r="I80" s="190"/>
      <c r="J80" s="191"/>
      <c r="K80" s="166"/>
      <c r="L80" s="33">
        <v>175</v>
      </c>
      <c r="M80" s="34">
        <v>150</v>
      </c>
      <c r="N80" s="35">
        <v>0.6</v>
      </c>
      <c r="O80" s="35">
        <v>0.5</v>
      </c>
      <c r="P80" s="35">
        <v>1.5</v>
      </c>
      <c r="Q80" s="36" t="s">
        <v>44</v>
      </c>
      <c r="R80" s="36" t="s">
        <v>44</v>
      </c>
      <c r="S80" s="36" t="str">
        <f t="shared" si="4"/>
        <v>Ja</v>
      </c>
      <c r="T80" s="34">
        <f t="shared" si="5"/>
        <v>275.92499999999995</v>
      </c>
      <c r="U80" s="24"/>
      <c r="W80" s="33"/>
      <c r="X80" s="34"/>
      <c r="Y80" s="34"/>
      <c r="Z80" s="34"/>
      <c r="AA80" s="34"/>
      <c r="AB80" s="34">
        <f>T81</f>
        <v>59.5</v>
      </c>
      <c r="AC80" s="24">
        <f>IF(SUM($W80:$AA80)=0,0,SUM($W80:$AA80)-$AB80)</f>
        <v>0</v>
      </c>
    </row>
    <row r="81" spans="1:29" x14ac:dyDescent="0.3">
      <c r="A81" s="195"/>
      <c r="B81" s="190"/>
      <c r="C81" s="190"/>
      <c r="D81" s="191"/>
      <c r="E81" s="190"/>
      <c r="F81" s="190"/>
      <c r="G81" s="190"/>
      <c r="H81" s="190"/>
      <c r="I81" s="190"/>
      <c r="J81" s="191"/>
      <c r="K81" s="166"/>
      <c r="L81" s="33">
        <v>59.5</v>
      </c>
      <c r="M81" s="34">
        <v>59.5</v>
      </c>
      <c r="N81" s="35">
        <v>0</v>
      </c>
      <c r="O81" s="35">
        <v>0</v>
      </c>
      <c r="P81" s="35">
        <v>1</v>
      </c>
      <c r="Q81" s="36" t="s">
        <v>44</v>
      </c>
      <c r="R81" s="36" t="s">
        <v>43</v>
      </c>
      <c r="S81" s="36" t="str">
        <f>IF(L81="","",IF(OR(Q81="ja",R81="ja"),"Nee","Ja"))</f>
        <v>Nee</v>
      </c>
      <c r="T81" s="34">
        <f>IF(S81="Ja",((((M81-(M81*$N$7))+(N81*$N$10)+(O81*$N$11))*P81)*($N$8+1)),(((M81)+(N81*$N$10)+(O81*$N$11))*P81)*($N$8+1))</f>
        <v>59.5</v>
      </c>
      <c r="U81" s="37" t="s">
        <v>29</v>
      </c>
      <c r="W81" s="33"/>
      <c r="X81" s="34"/>
      <c r="Y81" s="34"/>
      <c r="Z81" s="34">
        <v>13.5</v>
      </c>
      <c r="AA81" s="34"/>
      <c r="AB81" s="34">
        <f>T82</f>
        <v>29.022500000000001</v>
      </c>
      <c r="AC81" s="24">
        <f>IF(SUM($W81:$AA81)=0,0,SUM($W81:$AA81)-$AB81)</f>
        <v>-15.522500000000001</v>
      </c>
    </row>
    <row r="82" spans="1:29" x14ac:dyDescent="0.3">
      <c r="A82" s="195"/>
      <c r="B82" s="190"/>
      <c r="C82" s="190"/>
      <c r="D82" s="191"/>
      <c r="E82" s="190"/>
      <c r="F82" s="190"/>
      <c r="G82" s="190"/>
      <c r="H82" s="190"/>
      <c r="I82" s="190"/>
      <c r="J82" s="191"/>
      <c r="K82" s="166"/>
      <c r="L82" s="33">
        <v>8.5</v>
      </c>
      <c r="M82" s="34">
        <v>8.5</v>
      </c>
      <c r="N82" s="35">
        <v>0.25</v>
      </c>
      <c r="O82" s="35">
        <v>0.2</v>
      </c>
      <c r="P82" s="35">
        <v>1.3</v>
      </c>
      <c r="Q82" s="36" t="s">
        <v>44</v>
      </c>
      <c r="R82" s="36" t="s">
        <v>44</v>
      </c>
      <c r="S82" s="36" t="str">
        <f>IF(L82="","",IF(OR(Q82="ja",R82="ja"),"Nee","Ja"))</f>
        <v>Ja</v>
      </c>
      <c r="T82" s="34">
        <f>IF(S82="Ja",((((M82-(M82*$N$7))+(N82*$N$10)+(O82*$N$11))*P82)*($N$8+1)),(((M82)+(N82*$N$10)+(O82*$N$11))*P82)*($N$8+1))</f>
        <v>29.022500000000001</v>
      </c>
      <c r="U82" s="37"/>
      <c r="W82" s="33"/>
      <c r="X82" s="34"/>
      <c r="Y82" s="34"/>
      <c r="Z82" s="34"/>
      <c r="AA82" s="34"/>
      <c r="AB82" s="34"/>
      <c r="AC82" s="24"/>
    </row>
    <row r="83" spans="1:29" x14ac:dyDescent="0.3">
      <c r="A83" s="195"/>
      <c r="B83" s="190"/>
      <c r="C83" s="190"/>
      <c r="D83" s="191"/>
      <c r="E83" s="190"/>
      <c r="F83" s="190"/>
      <c r="G83" s="190"/>
      <c r="H83" s="190"/>
      <c r="I83" s="190"/>
      <c r="J83" s="191"/>
      <c r="K83" s="166"/>
      <c r="L83" s="33">
        <v>5</v>
      </c>
      <c r="M83" s="34">
        <v>5</v>
      </c>
      <c r="N83" s="35">
        <v>0.15</v>
      </c>
      <c r="O83" s="35">
        <v>0.2</v>
      </c>
      <c r="P83" s="35">
        <v>1.3</v>
      </c>
      <c r="Q83" s="36" t="s">
        <v>44</v>
      </c>
      <c r="R83" s="36" t="s">
        <v>44</v>
      </c>
      <c r="S83" s="36" t="str">
        <f>IF(L83="","",IF(OR(Q83="ja",R83="ja"),"Nee","Ja"))</f>
        <v>Ja</v>
      </c>
      <c r="T83" s="34">
        <f>IF(S83="Ja",((((M83-(M83*$N$7))+(N83*$N$10)+(O83*$N$11))*P83)*($N$8+1)),(((M83)+(N83*$N$10)+(O83*$N$11))*P83)*($N$8+1))</f>
        <v>21.287500000000001</v>
      </c>
      <c r="U83" s="37"/>
      <c r="W83" s="33">
        <v>25</v>
      </c>
      <c r="X83" s="34"/>
      <c r="Y83" s="34"/>
      <c r="Z83" s="34"/>
      <c r="AA83" s="34"/>
      <c r="AB83" s="34">
        <f>T84</f>
        <v>27.852500000000003</v>
      </c>
      <c r="AC83" s="24">
        <f>IF(SUM($W83:$AA83)=0,0,SUM($W83:$AA83)-$AB83)</f>
        <v>-2.8525000000000027</v>
      </c>
    </row>
    <row r="84" spans="1:29" ht="15" thickBot="1" x14ac:dyDescent="0.35">
      <c r="A84" s="192"/>
      <c r="B84" s="193"/>
      <c r="C84" s="193"/>
      <c r="D84" s="194"/>
      <c r="E84" s="190"/>
      <c r="F84" s="190"/>
      <c r="G84" s="190"/>
      <c r="H84" s="190"/>
      <c r="I84" s="190"/>
      <c r="J84" s="191"/>
      <c r="K84" s="166"/>
      <c r="L84" s="33">
        <v>9</v>
      </c>
      <c r="M84" s="34">
        <v>9</v>
      </c>
      <c r="N84" s="35">
        <v>0.35</v>
      </c>
      <c r="O84" s="35">
        <v>0.1</v>
      </c>
      <c r="P84" s="35">
        <v>1.3</v>
      </c>
      <c r="Q84" s="36" t="s">
        <v>43</v>
      </c>
      <c r="R84" s="36" t="s">
        <v>44</v>
      </c>
      <c r="S84" s="36" t="str">
        <f t="shared" ref="S84" si="6">IF(L84="","",IF(OR(Q84="ja",R84="ja"),"Nee","Ja"))</f>
        <v>Nee</v>
      </c>
      <c r="T84" s="34">
        <f t="shared" ref="T84" si="7">IF(S84="Ja",((((M84-(M84*$N$7))+(N84*$N$10)+(O84*$N$11))*P84)*($N$8+1)),(((M84)+(N84*$N$10)+(O84*$N$11))*P84)*($N$8+1))</f>
        <v>27.852500000000003</v>
      </c>
      <c r="U84" s="37" t="s">
        <v>28</v>
      </c>
      <c r="W84" s="33"/>
      <c r="X84" s="34"/>
      <c r="Y84" s="34"/>
      <c r="Z84" s="34"/>
      <c r="AA84" s="34"/>
      <c r="AB84" s="34"/>
      <c r="AC84" s="24"/>
    </row>
    <row r="85" spans="1:29" ht="22.5" customHeight="1" thickBot="1" x14ac:dyDescent="0.35">
      <c r="A85" s="288" t="s">
        <v>172</v>
      </c>
      <c r="B85" s="289"/>
      <c r="C85" s="289"/>
      <c r="D85" s="289"/>
      <c r="E85" s="289"/>
      <c r="F85" s="289"/>
      <c r="G85" s="289"/>
      <c r="H85" s="289"/>
      <c r="I85" s="289"/>
      <c r="J85" s="290"/>
      <c r="K85" s="144"/>
      <c r="O85" s="22"/>
      <c r="P85" s="22"/>
      <c r="Q85" s="22"/>
      <c r="R85" s="22"/>
      <c r="S85" s="22"/>
      <c r="T85" s="52"/>
    </row>
    <row r="86" spans="1:29" ht="15" customHeight="1" x14ac:dyDescent="0.3">
      <c r="A86" s="262" t="s">
        <v>163</v>
      </c>
      <c r="B86" s="263"/>
      <c r="C86" s="263"/>
      <c r="D86" s="263"/>
      <c r="E86" s="263"/>
      <c r="F86" s="263"/>
      <c r="G86" s="263"/>
      <c r="H86" s="263"/>
      <c r="I86" s="263"/>
      <c r="J86" s="291"/>
      <c r="K86" s="144"/>
      <c r="O86" s="22"/>
      <c r="P86" s="22"/>
      <c r="Q86" s="22"/>
      <c r="R86" s="22"/>
      <c r="S86" s="22"/>
      <c r="T86" s="52"/>
    </row>
    <row r="87" spans="1:29" ht="15" customHeight="1" thickBot="1" x14ac:dyDescent="0.35">
      <c r="A87" s="264"/>
      <c r="B87" s="265"/>
      <c r="C87" s="265"/>
      <c r="D87" s="265"/>
      <c r="E87" s="265"/>
      <c r="F87" s="265"/>
      <c r="G87" s="265"/>
      <c r="H87" s="265"/>
      <c r="I87" s="265"/>
      <c r="J87" s="292"/>
      <c r="K87" s="144"/>
      <c r="O87" s="22"/>
      <c r="P87" s="22"/>
      <c r="Q87" s="22"/>
      <c r="R87" s="22"/>
      <c r="S87" s="22"/>
      <c r="T87" s="52"/>
    </row>
    <row r="88" spans="1:29" ht="15" customHeight="1" x14ac:dyDescent="0.3">
      <c r="A88" s="301" t="s">
        <v>11</v>
      </c>
      <c r="B88" s="302"/>
      <c r="C88" s="302"/>
      <c r="D88" s="302"/>
      <c r="E88" s="143" t="s">
        <v>123</v>
      </c>
      <c r="F88" s="10"/>
      <c r="G88" s="143" t="s">
        <v>14</v>
      </c>
      <c r="H88" s="143" t="s">
        <v>3</v>
      </c>
      <c r="I88" s="11" t="s">
        <v>10</v>
      </c>
      <c r="J88" s="14" t="s">
        <v>4</v>
      </c>
      <c r="K88" s="144"/>
      <c r="L88" s="110" t="s">
        <v>167</v>
      </c>
      <c r="M88" s="111" t="s">
        <v>129</v>
      </c>
      <c r="N88" s="111" t="s">
        <v>96</v>
      </c>
      <c r="O88" s="111" t="s">
        <v>40</v>
      </c>
      <c r="P88" s="111" t="s">
        <v>97</v>
      </c>
      <c r="Q88" s="111" t="s">
        <v>76</v>
      </c>
      <c r="R88" s="111" t="s">
        <v>75</v>
      </c>
      <c r="S88" s="111" t="s">
        <v>42</v>
      </c>
      <c r="T88" s="111" t="s">
        <v>30</v>
      </c>
      <c r="U88" s="112" t="s">
        <v>39</v>
      </c>
      <c r="W88" s="114" t="s">
        <v>45</v>
      </c>
      <c r="X88" s="115" t="s">
        <v>50</v>
      </c>
      <c r="Y88" s="115" t="s">
        <v>55</v>
      </c>
      <c r="Z88" s="115" t="s">
        <v>57</v>
      </c>
      <c r="AA88" s="115" t="s">
        <v>56</v>
      </c>
      <c r="AB88" s="115" t="s">
        <v>46</v>
      </c>
      <c r="AC88" s="116" t="s">
        <v>47</v>
      </c>
    </row>
    <row r="89" spans="1:29" ht="15" customHeight="1" thickBot="1" x14ac:dyDescent="0.35">
      <c r="A89" s="214" t="s">
        <v>171</v>
      </c>
      <c r="B89" s="215"/>
      <c r="C89" s="215"/>
      <c r="D89" s="215"/>
      <c r="E89" s="161" t="s">
        <v>174</v>
      </c>
      <c r="F89" s="161"/>
      <c r="G89" s="161" t="s">
        <v>17</v>
      </c>
      <c r="H89" s="165">
        <v>0</v>
      </c>
      <c r="I89" s="162">
        <f>_xlfn.CEILING.PRECISE(T89,0.25)</f>
        <v>1365</v>
      </c>
      <c r="J89" s="147">
        <f t="shared" ref="J89" si="8">H89*I89</f>
        <v>0</v>
      </c>
      <c r="K89" s="144"/>
      <c r="L89" s="33">
        <v>1298</v>
      </c>
      <c r="M89" s="34">
        <v>1365</v>
      </c>
      <c r="N89" s="35">
        <v>0</v>
      </c>
      <c r="O89" s="35">
        <v>0</v>
      </c>
      <c r="P89" s="35">
        <v>1</v>
      </c>
      <c r="Q89" s="36" t="s">
        <v>44</v>
      </c>
      <c r="R89" s="36" t="s">
        <v>44</v>
      </c>
      <c r="S89" s="36" t="s">
        <v>43</v>
      </c>
      <c r="T89" s="34">
        <f t="shared" ref="T89" si="9">IF(S89="Ja",((((M89-(M89*$N$7))+(N89*$N$10)+(O89*$N$11))*P89)*($N$8+1)),(((M89)+(N89*$N$10)+(O89*$N$11))*P89)*($N$8+1))</f>
        <v>1365</v>
      </c>
      <c r="U89" s="37" t="s">
        <v>46</v>
      </c>
      <c r="W89" s="30"/>
      <c r="X89" s="31"/>
      <c r="Y89" s="31"/>
      <c r="Z89" s="31"/>
      <c r="AA89" s="31"/>
      <c r="AB89" s="31"/>
      <c r="AC89" s="32"/>
    </row>
    <row r="90" spans="1:29" ht="15" customHeight="1" thickBot="1" x14ac:dyDescent="0.35">
      <c r="A90" s="129"/>
      <c r="B90" s="130"/>
      <c r="C90" s="131"/>
      <c r="D90" s="131"/>
      <c r="E90" s="131"/>
      <c r="F90" s="132"/>
      <c r="G90" s="303" t="s">
        <v>176</v>
      </c>
      <c r="H90" s="303"/>
      <c r="I90" s="303"/>
      <c r="J90" s="145">
        <f>SUM(J89)</f>
        <v>0</v>
      </c>
      <c r="K90" s="144"/>
      <c r="L90" s="52"/>
      <c r="M90" s="52"/>
      <c r="N90" s="126"/>
      <c r="O90" s="126"/>
      <c r="P90" s="126"/>
      <c r="Q90" s="127"/>
      <c r="R90" s="127"/>
      <c r="S90" s="127"/>
      <c r="T90" s="52"/>
      <c r="U90" s="22"/>
      <c r="W90" s="52"/>
      <c r="X90" s="52"/>
      <c r="Y90" s="52"/>
      <c r="Z90" s="52"/>
      <c r="AA90" s="52"/>
      <c r="AB90" s="52"/>
      <c r="AC90" s="52"/>
    </row>
    <row r="91" spans="1:29" ht="15" customHeight="1" x14ac:dyDescent="0.3">
      <c r="A91" s="304" t="s">
        <v>188</v>
      </c>
      <c r="B91" s="305"/>
      <c r="C91" s="305"/>
      <c r="D91" s="305"/>
      <c r="E91" s="305"/>
      <c r="F91" s="305"/>
      <c r="G91" s="305"/>
      <c r="H91" s="305"/>
      <c r="I91" s="305"/>
      <c r="J91" s="306"/>
      <c r="K91" s="144"/>
    </row>
    <row r="92" spans="1:29" ht="15.75" customHeight="1" x14ac:dyDescent="0.3">
      <c r="A92" s="307"/>
      <c r="B92" s="308"/>
      <c r="C92" s="308"/>
      <c r="D92" s="308"/>
      <c r="E92" s="308"/>
      <c r="F92" s="308"/>
      <c r="G92" s="308"/>
      <c r="H92" s="308"/>
      <c r="I92" s="308"/>
      <c r="J92" s="309"/>
      <c r="K92" s="144"/>
    </row>
    <row r="93" spans="1:29" ht="15" customHeight="1" thickBot="1" x14ac:dyDescent="0.35">
      <c r="A93" s="310"/>
      <c r="B93" s="311"/>
      <c r="C93" s="311"/>
      <c r="D93" s="311"/>
      <c r="E93" s="311"/>
      <c r="F93" s="311"/>
      <c r="G93" s="311"/>
      <c r="H93" s="311"/>
      <c r="I93" s="311"/>
      <c r="J93" s="312"/>
      <c r="K93" s="144"/>
      <c r="O93" s="22"/>
      <c r="P93" s="22"/>
      <c r="Q93" s="22"/>
      <c r="R93" s="22"/>
      <c r="S93" s="22"/>
      <c r="T93" s="52"/>
    </row>
    <row r="94" spans="1:29" ht="15" customHeight="1" x14ac:dyDescent="0.3">
      <c r="A94" s="262"/>
      <c r="B94" s="263"/>
      <c r="C94" s="263"/>
      <c r="D94" s="263"/>
      <c r="E94" s="293"/>
      <c r="F94" s="293"/>
      <c r="G94" s="167"/>
      <c r="H94" s="168"/>
      <c r="I94" s="169"/>
      <c r="J94" s="170"/>
      <c r="K94" s="166"/>
      <c r="L94" s="33">
        <v>55</v>
      </c>
      <c r="M94" s="34">
        <v>55</v>
      </c>
      <c r="N94" s="35">
        <v>0.3</v>
      </c>
      <c r="O94" s="35">
        <v>0.5</v>
      </c>
      <c r="P94" s="35">
        <v>1.3</v>
      </c>
      <c r="Q94" s="36" t="s">
        <v>44</v>
      </c>
      <c r="R94" s="36" t="s">
        <v>44</v>
      </c>
      <c r="S94" s="36" t="str">
        <f>IF(L94="","",IF(OR(Q94="ja",R94="ja"),"Nee","Ja"))</f>
        <v>Ja</v>
      </c>
      <c r="T94" s="34">
        <f t="shared" ref="T94:T102" si="10">IF(S94="Ja",((((M94-(M94*$N$7))+(N94*$N$10)+(O94*$N$11))*P94)*($N$8+1)),(((M94)+(N94*$N$10)+(O94*$N$11))*P94)*($N$8+1))</f>
        <v>106.08</v>
      </c>
      <c r="U94" s="37"/>
      <c r="W94" s="33">
        <v>80</v>
      </c>
      <c r="X94" s="34"/>
      <c r="Y94" s="34"/>
      <c r="Z94" s="34"/>
      <c r="AA94" s="34"/>
      <c r="AB94" s="34">
        <f t="shared" ref="AB94:AB99" si="11">T95</f>
        <v>103.47999999999999</v>
      </c>
      <c r="AC94" s="24">
        <f t="shared" ref="AC94:AC101" si="12">IF(SUM($W94:$AA94)=0,0,SUM($W94:$AA94)-$AB94)</f>
        <v>-23.47999999999999</v>
      </c>
    </row>
    <row r="95" spans="1:29" ht="30" customHeight="1" x14ac:dyDescent="0.3">
      <c r="A95" s="264"/>
      <c r="B95" s="265"/>
      <c r="C95" s="265"/>
      <c r="D95" s="265"/>
      <c r="E95" s="278"/>
      <c r="F95" s="278"/>
      <c r="G95" s="171"/>
      <c r="H95" s="172"/>
      <c r="I95" s="173"/>
      <c r="J95" s="174"/>
      <c r="K95" s="166"/>
      <c r="L95" s="33">
        <v>53</v>
      </c>
      <c r="M95" s="34">
        <v>53</v>
      </c>
      <c r="N95" s="35">
        <v>0.3</v>
      </c>
      <c r="O95" s="35">
        <v>0.5</v>
      </c>
      <c r="P95" s="35">
        <v>1.3</v>
      </c>
      <c r="Q95" s="36" t="s">
        <v>44</v>
      </c>
      <c r="R95" s="36" t="s">
        <v>44</v>
      </c>
      <c r="S95" s="36" t="str">
        <f t="shared" ref="S95:S102" si="13">IF(L95="","",IF(OR(Q95="ja",R95="ja"),"Nee","Ja"))</f>
        <v>Ja</v>
      </c>
      <c r="T95" s="34">
        <f t="shared" si="10"/>
        <v>103.47999999999999</v>
      </c>
      <c r="U95" s="37"/>
      <c r="W95" s="33"/>
      <c r="X95" s="34"/>
      <c r="Y95" s="34"/>
      <c r="Z95" s="34"/>
      <c r="AA95" s="34"/>
      <c r="AB95" s="34">
        <f t="shared" si="11"/>
        <v>96.557500000000005</v>
      </c>
      <c r="AC95" s="24">
        <f t="shared" si="12"/>
        <v>0</v>
      </c>
    </row>
    <row r="96" spans="1:29" ht="30" customHeight="1" x14ac:dyDescent="0.3">
      <c r="A96" s="264"/>
      <c r="B96" s="265"/>
      <c r="C96" s="265"/>
      <c r="D96" s="265"/>
      <c r="E96" s="278"/>
      <c r="F96" s="278"/>
      <c r="G96" s="171"/>
      <c r="H96" s="172"/>
      <c r="I96" s="173"/>
      <c r="J96" s="174"/>
      <c r="K96" s="166"/>
      <c r="L96" s="33">
        <v>47.5</v>
      </c>
      <c r="M96" s="34">
        <v>47.5</v>
      </c>
      <c r="N96" s="35">
        <v>0.7</v>
      </c>
      <c r="O96" s="35">
        <v>0.25</v>
      </c>
      <c r="P96" s="35">
        <v>1.3</v>
      </c>
      <c r="Q96" s="36" t="s">
        <v>44</v>
      </c>
      <c r="R96" s="36" t="s">
        <v>44</v>
      </c>
      <c r="S96" s="36" t="str">
        <f t="shared" si="13"/>
        <v>Ja</v>
      </c>
      <c r="T96" s="34">
        <f t="shared" si="10"/>
        <v>96.557500000000005</v>
      </c>
      <c r="U96" s="37"/>
      <c r="W96" s="33"/>
      <c r="X96" s="34"/>
      <c r="Y96" s="34"/>
      <c r="Z96" s="34"/>
      <c r="AA96" s="34"/>
      <c r="AB96" s="34">
        <f t="shared" si="11"/>
        <v>96.557500000000005</v>
      </c>
      <c r="AC96" s="24">
        <f t="shared" si="12"/>
        <v>0</v>
      </c>
    </row>
    <row r="97" spans="1:29" ht="30" customHeight="1" x14ac:dyDescent="0.3">
      <c r="A97" s="264"/>
      <c r="B97" s="265"/>
      <c r="C97" s="265"/>
      <c r="D97" s="265"/>
      <c r="E97" s="278"/>
      <c r="F97" s="278"/>
      <c r="G97" s="171"/>
      <c r="H97" s="172"/>
      <c r="I97" s="173"/>
      <c r="J97" s="174"/>
      <c r="K97" s="166"/>
      <c r="L97" s="33">
        <v>57.5</v>
      </c>
      <c r="M97" s="34">
        <v>47.5</v>
      </c>
      <c r="N97" s="35">
        <v>0.7</v>
      </c>
      <c r="O97" s="35">
        <v>0.25</v>
      </c>
      <c r="P97" s="35">
        <v>1.3</v>
      </c>
      <c r="Q97" s="36" t="s">
        <v>44</v>
      </c>
      <c r="R97" s="36" t="s">
        <v>44</v>
      </c>
      <c r="S97" s="36" t="str">
        <f t="shared" si="13"/>
        <v>Ja</v>
      </c>
      <c r="T97" s="34">
        <f t="shared" si="10"/>
        <v>96.557500000000005</v>
      </c>
      <c r="U97" s="37"/>
      <c r="W97" s="33"/>
      <c r="X97" s="34"/>
      <c r="Y97" s="34"/>
      <c r="Z97" s="34"/>
      <c r="AA97" s="34"/>
      <c r="AB97" s="34">
        <f t="shared" si="11"/>
        <v>142.1225</v>
      </c>
      <c r="AC97" s="24">
        <f t="shared" si="12"/>
        <v>0</v>
      </c>
    </row>
    <row r="98" spans="1:29" x14ac:dyDescent="0.3">
      <c r="A98" s="264"/>
      <c r="B98" s="265"/>
      <c r="C98" s="265"/>
      <c r="D98" s="265"/>
      <c r="E98" s="278"/>
      <c r="F98" s="278"/>
      <c r="G98" s="171"/>
      <c r="H98" s="172"/>
      <c r="I98" s="173"/>
      <c r="J98" s="174"/>
      <c r="K98" s="166"/>
      <c r="L98" s="33">
        <v>85</v>
      </c>
      <c r="M98" s="34">
        <v>85</v>
      </c>
      <c r="N98" s="35">
        <v>0.6</v>
      </c>
      <c r="O98" s="35">
        <v>0.25</v>
      </c>
      <c r="P98" s="35">
        <v>1.3</v>
      </c>
      <c r="Q98" s="36" t="s">
        <v>44</v>
      </c>
      <c r="R98" s="36" t="s">
        <v>44</v>
      </c>
      <c r="S98" s="36" t="str">
        <f t="shared" si="13"/>
        <v>Ja</v>
      </c>
      <c r="T98" s="34">
        <f t="shared" si="10"/>
        <v>142.1225</v>
      </c>
      <c r="U98" s="37"/>
      <c r="W98" s="33"/>
      <c r="X98" s="34"/>
      <c r="Y98" s="34"/>
      <c r="Z98" s="34"/>
      <c r="AA98" s="34"/>
      <c r="AB98" s="34" t="e">
        <f>#REF!</f>
        <v>#REF!</v>
      </c>
      <c r="AC98" s="24">
        <f t="shared" si="12"/>
        <v>0</v>
      </c>
    </row>
    <row r="99" spans="1:29" x14ac:dyDescent="0.3">
      <c r="A99" s="264"/>
      <c r="B99" s="265"/>
      <c r="C99" s="265"/>
      <c r="D99" s="265"/>
      <c r="E99" s="171"/>
      <c r="F99" s="171"/>
      <c r="G99" s="171"/>
      <c r="H99" s="172"/>
      <c r="I99" s="173"/>
      <c r="J99" s="174"/>
      <c r="K99" s="166"/>
      <c r="L99" s="33">
        <v>43</v>
      </c>
      <c r="M99" s="34">
        <v>43</v>
      </c>
      <c r="N99" s="35">
        <v>0.7</v>
      </c>
      <c r="O99" s="35">
        <v>0.25</v>
      </c>
      <c r="P99" s="35">
        <v>1.3</v>
      </c>
      <c r="Q99" s="36" t="s">
        <v>44</v>
      </c>
      <c r="R99" s="36" t="s">
        <v>44</v>
      </c>
      <c r="S99" s="36" t="str">
        <f t="shared" si="13"/>
        <v>Ja</v>
      </c>
      <c r="T99" s="34">
        <f t="shared" si="10"/>
        <v>90.70750000000001</v>
      </c>
      <c r="U99" s="37"/>
      <c r="W99" s="33"/>
      <c r="X99" s="34"/>
      <c r="Y99" s="34"/>
      <c r="Z99" s="34"/>
      <c r="AA99" s="34"/>
      <c r="AB99" s="34">
        <f t="shared" si="11"/>
        <v>37.5</v>
      </c>
      <c r="AC99" s="24">
        <f t="shared" si="12"/>
        <v>0</v>
      </c>
    </row>
    <row r="100" spans="1:29" x14ac:dyDescent="0.3">
      <c r="A100" s="264"/>
      <c r="B100" s="265"/>
      <c r="C100" s="265"/>
      <c r="D100" s="265"/>
      <c r="E100" s="278"/>
      <c r="F100" s="278"/>
      <c r="G100" s="171"/>
      <c r="H100" s="172"/>
      <c r="I100" s="173"/>
      <c r="J100" s="174"/>
      <c r="K100" s="166"/>
      <c r="L100" s="33">
        <v>37.5</v>
      </c>
      <c r="M100" s="34">
        <v>37.5</v>
      </c>
      <c r="N100" s="35">
        <v>0</v>
      </c>
      <c r="O100" s="35">
        <v>0</v>
      </c>
      <c r="P100" s="35">
        <v>1</v>
      </c>
      <c r="Q100" s="36" t="s">
        <v>44</v>
      </c>
      <c r="R100" s="36" t="s">
        <v>43</v>
      </c>
      <c r="S100" s="36" t="str">
        <f t="shared" si="13"/>
        <v>Nee</v>
      </c>
      <c r="T100" s="34">
        <f t="shared" si="10"/>
        <v>37.5</v>
      </c>
      <c r="U100" s="37" t="s">
        <v>29</v>
      </c>
      <c r="W100" s="33"/>
      <c r="X100" s="34"/>
      <c r="Y100" s="34"/>
      <c r="Z100" s="34"/>
      <c r="AA100" s="34"/>
      <c r="AB100" s="34">
        <f>T81</f>
        <v>59.5</v>
      </c>
      <c r="AC100" s="24">
        <f t="shared" si="12"/>
        <v>0</v>
      </c>
    </row>
    <row r="101" spans="1:29" x14ac:dyDescent="0.3">
      <c r="A101" s="264"/>
      <c r="B101" s="265"/>
      <c r="C101" s="265"/>
      <c r="D101" s="265"/>
      <c r="E101" s="278"/>
      <c r="F101" s="278"/>
      <c r="G101" s="171"/>
      <c r="H101" s="172"/>
      <c r="I101" s="173"/>
      <c r="J101" s="174"/>
      <c r="K101" s="166"/>
      <c r="L101" s="33">
        <v>59.5</v>
      </c>
      <c r="M101" s="34">
        <v>59.5</v>
      </c>
      <c r="N101" s="35">
        <v>0</v>
      </c>
      <c r="O101" s="35">
        <v>0</v>
      </c>
      <c r="P101" s="35">
        <v>1</v>
      </c>
      <c r="Q101" s="36" t="s">
        <v>44</v>
      </c>
      <c r="R101" s="36" t="s">
        <v>43</v>
      </c>
      <c r="S101" s="36" t="str">
        <f t="shared" si="13"/>
        <v>Nee</v>
      </c>
      <c r="T101" s="34">
        <f t="shared" si="10"/>
        <v>59.5</v>
      </c>
      <c r="U101" s="37" t="s">
        <v>29</v>
      </c>
      <c r="W101" s="33"/>
      <c r="X101" s="34"/>
      <c r="Y101" s="34"/>
      <c r="Z101" s="34">
        <v>13.5</v>
      </c>
      <c r="AA101" s="34"/>
      <c r="AB101" s="34">
        <f t="shared" ref="AB101" si="14">T102</f>
        <v>29.022500000000001</v>
      </c>
      <c r="AC101" s="24">
        <f t="shared" si="12"/>
        <v>-15.522500000000001</v>
      </c>
    </row>
    <row r="102" spans="1:29" x14ac:dyDescent="0.3">
      <c r="A102" s="264"/>
      <c r="B102" s="265"/>
      <c r="C102" s="265"/>
      <c r="D102" s="265"/>
      <c r="E102" s="278"/>
      <c r="F102" s="278"/>
      <c r="G102" s="171"/>
      <c r="H102" s="172"/>
      <c r="I102" s="173"/>
      <c r="J102" s="174"/>
      <c r="K102" s="166"/>
      <c r="L102" s="33">
        <v>8.5</v>
      </c>
      <c r="M102" s="34">
        <v>8.5</v>
      </c>
      <c r="N102" s="35">
        <v>0.25</v>
      </c>
      <c r="O102" s="35">
        <v>0.2</v>
      </c>
      <c r="P102" s="35">
        <v>1.3</v>
      </c>
      <c r="Q102" s="36" t="s">
        <v>44</v>
      </c>
      <c r="R102" s="36" t="s">
        <v>44</v>
      </c>
      <c r="S102" s="36" t="str">
        <f t="shared" si="13"/>
        <v>Ja</v>
      </c>
      <c r="T102" s="34">
        <f t="shared" si="10"/>
        <v>29.022500000000001</v>
      </c>
      <c r="U102" s="37"/>
      <c r="W102" s="33"/>
      <c r="X102" s="34"/>
      <c r="Y102" s="34"/>
      <c r="Z102" s="34"/>
      <c r="AA102" s="34"/>
      <c r="AB102" s="34"/>
      <c r="AC102" s="24"/>
    </row>
    <row r="103" spans="1:29" ht="15" customHeight="1" x14ac:dyDescent="0.3">
      <c r="A103" s="268" t="s">
        <v>190</v>
      </c>
      <c r="B103" s="269"/>
      <c r="C103" s="269"/>
      <c r="D103" s="269"/>
      <c r="E103" s="269"/>
      <c r="F103" s="269"/>
      <c r="G103" s="269"/>
      <c r="H103" s="269"/>
      <c r="I103" s="269"/>
      <c r="J103" s="270"/>
      <c r="K103" s="166"/>
      <c r="L103" s="33">
        <v>22.5</v>
      </c>
      <c r="M103" s="34">
        <v>22.5</v>
      </c>
      <c r="N103" s="35">
        <v>0.35</v>
      </c>
      <c r="O103" s="35">
        <v>0.1</v>
      </c>
      <c r="P103" s="35">
        <v>1.3</v>
      </c>
      <c r="Q103" s="36" t="s">
        <v>43</v>
      </c>
      <c r="R103" s="36" t="s">
        <v>44</v>
      </c>
      <c r="S103" s="36" t="str">
        <f>IF(L103="","",IF(OR(Q103="ja",R103="ja"),"Nee","Ja"))</f>
        <v>Nee</v>
      </c>
      <c r="T103" s="34">
        <f>IF(S103="Ja",((((M103-(M103*$N$7))+(N103*$N$10)+(O103*$N$11))*P103)*($N$8+1)),(((M103)+(N103*$N$10)+(O103*$N$11))*P103)*($N$8+1))</f>
        <v>45.402499999999996</v>
      </c>
      <c r="U103" s="37" t="s">
        <v>89</v>
      </c>
      <c r="W103" s="33"/>
      <c r="X103" s="34"/>
      <c r="Y103" s="34"/>
      <c r="Z103" s="34"/>
      <c r="AA103" s="34">
        <v>125</v>
      </c>
      <c r="AB103" s="34">
        <f>T104</f>
        <v>137.03250000000003</v>
      </c>
      <c r="AC103" s="24">
        <f t="shared" ref="AC103:AC105" si="15">IF(SUM($W103:$AA103)=0,0,SUM($W103:$AA103)-$AB103)</f>
        <v>-12.032500000000027</v>
      </c>
    </row>
    <row r="104" spans="1:29" ht="15" customHeight="1" x14ac:dyDescent="0.3">
      <c r="A104" s="268"/>
      <c r="B104" s="269"/>
      <c r="C104" s="269"/>
      <c r="D104" s="269"/>
      <c r="E104" s="269"/>
      <c r="F104" s="269"/>
      <c r="G104" s="269"/>
      <c r="H104" s="269"/>
      <c r="I104" s="269"/>
      <c r="J104" s="270"/>
      <c r="K104" s="166"/>
      <c r="L104" s="33">
        <v>112.5</v>
      </c>
      <c r="M104" s="34">
        <v>112.5</v>
      </c>
      <c r="N104" s="35">
        <v>0.1</v>
      </c>
      <c r="O104" s="35">
        <v>0.25</v>
      </c>
      <c r="P104" s="35">
        <v>1.1000000000000001</v>
      </c>
      <c r="Q104" s="36" t="s">
        <v>44</v>
      </c>
      <c r="R104" s="36" t="s">
        <v>44</v>
      </c>
      <c r="S104" s="36" t="str">
        <f t="shared" ref="S104:S105" si="16">IF(L104="","",IF(OR(Q104="ja",R104="ja"),"Nee","Ja"))</f>
        <v>Ja</v>
      </c>
      <c r="T104" s="34">
        <f t="shared" ref="T104:T105" si="17">IF(S104="Ja",((((M104-(M104*$N$7))+(N104*$N$10)+(O104*$N$11))*P104)*($N$8+1)),(((M104)+(N104*$N$10)+(O104*$N$11))*P104)*($N$8+1))</f>
        <v>137.03250000000003</v>
      </c>
      <c r="U104" s="24"/>
      <c r="W104" s="33"/>
      <c r="X104" s="34"/>
      <c r="Y104" s="34">
        <v>125</v>
      </c>
      <c r="Z104" s="34"/>
      <c r="AA104" s="34"/>
      <c r="AB104" s="34">
        <f>T105</f>
        <v>275.92499999999995</v>
      </c>
      <c r="AC104" s="24">
        <f t="shared" si="15"/>
        <v>-150.92499999999995</v>
      </c>
    </row>
    <row r="105" spans="1:29" ht="15.75" customHeight="1" thickBot="1" x14ac:dyDescent="0.35">
      <c r="A105" s="271"/>
      <c r="B105" s="272"/>
      <c r="C105" s="272"/>
      <c r="D105" s="272"/>
      <c r="E105" s="272"/>
      <c r="F105" s="272"/>
      <c r="G105" s="272"/>
      <c r="H105" s="272"/>
      <c r="I105" s="272"/>
      <c r="J105" s="273"/>
      <c r="K105" s="166"/>
      <c r="L105" s="33">
        <v>175</v>
      </c>
      <c r="M105" s="34">
        <v>150</v>
      </c>
      <c r="N105" s="35">
        <v>0.6</v>
      </c>
      <c r="O105" s="35">
        <v>0.5</v>
      </c>
      <c r="P105" s="35">
        <v>1.5</v>
      </c>
      <c r="Q105" s="36" t="s">
        <v>44</v>
      </c>
      <c r="R105" s="36" t="s">
        <v>44</v>
      </c>
      <c r="S105" s="36" t="str">
        <f t="shared" si="16"/>
        <v>Ja</v>
      </c>
      <c r="T105" s="34">
        <f t="shared" si="17"/>
        <v>275.92499999999995</v>
      </c>
      <c r="U105" s="24"/>
      <c r="W105" s="33"/>
      <c r="X105" s="34"/>
      <c r="Y105" s="34"/>
      <c r="Z105" s="34"/>
      <c r="AA105" s="34"/>
      <c r="AB105" s="34">
        <f>T106</f>
        <v>0</v>
      </c>
      <c r="AC105" s="24">
        <f t="shared" si="15"/>
        <v>0</v>
      </c>
    </row>
    <row r="106" spans="1:29" ht="30" customHeight="1" thickBot="1" x14ac:dyDescent="0.35">
      <c r="A106" s="279" t="s">
        <v>125</v>
      </c>
      <c r="B106" s="280"/>
      <c r="C106" s="280"/>
      <c r="D106" s="280"/>
      <c r="E106" s="280"/>
      <c r="F106" s="280"/>
      <c r="G106" s="280"/>
      <c r="H106" s="280"/>
      <c r="I106" s="280"/>
      <c r="J106" s="281"/>
      <c r="K106" s="144"/>
      <c r="L106" s="22"/>
      <c r="M106" s="22"/>
      <c r="N106" s="52"/>
    </row>
    <row r="107" spans="1:29" ht="15" customHeight="1" x14ac:dyDescent="0.3">
      <c r="A107" s="262" t="s">
        <v>178</v>
      </c>
      <c r="B107" s="305"/>
      <c r="C107" s="305"/>
      <c r="D107" s="305"/>
      <c r="E107" s="305"/>
      <c r="F107" s="305"/>
      <c r="G107" s="305"/>
      <c r="H107" s="305"/>
      <c r="I107" s="305"/>
      <c r="J107" s="306"/>
      <c r="K107" s="144"/>
      <c r="L107" s="22"/>
      <c r="M107" s="22"/>
      <c r="N107" s="52"/>
    </row>
    <row r="108" spans="1:29" ht="15" customHeight="1" x14ac:dyDescent="0.3">
      <c r="A108" s="264"/>
      <c r="B108" s="308"/>
      <c r="C108" s="308"/>
      <c r="D108" s="308"/>
      <c r="E108" s="308"/>
      <c r="F108" s="308"/>
      <c r="G108" s="308"/>
      <c r="H108" s="308"/>
      <c r="I108" s="308"/>
      <c r="J108" s="309"/>
      <c r="K108" s="144"/>
      <c r="L108" s="22"/>
      <c r="M108" s="22"/>
      <c r="N108" s="52"/>
    </row>
    <row r="109" spans="1:29" ht="15" customHeight="1" x14ac:dyDescent="0.3">
      <c r="A109" s="264"/>
      <c r="B109" s="308"/>
      <c r="C109" s="308"/>
      <c r="D109" s="308"/>
      <c r="E109" s="308"/>
      <c r="F109" s="308"/>
      <c r="G109" s="308"/>
      <c r="H109" s="308"/>
      <c r="I109" s="308"/>
      <c r="J109" s="309"/>
      <c r="K109" s="144"/>
      <c r="L109" s="22"/>
      <c r="M109" s="22"/>
      <c r="N109" s="52"/>
    </row>
    <row r="110" spans="1:29" ht="15" customHeight="1" x14ac:dyDescent="0.3">
      <c r="A110" s="264"/>
      <c r="B110" s="308"/>
      <c r="C110" s="308"/>
      <c r="D110" s="308"/>
      <c r="E110" s="308"/>
      <c r="F110" s="308"/>
      <c r="G110" s="308"/>
      <c r="H110" s="308"/>
      <c r="I110" s="308"/>
      <c r="J110" s="309"/>
      <c r="K110" s="144"/>
      <c r="L110" s="22"/>
      <c r="M110" s="22"/>
      <c r="N110" s="52"/>
    </row>
    <row r="111" spans="1:29" ht="15" customHeight="1" thickBot="1" x14ac:dyDescent="0.35">
      <c r="A111" s="310"/>
      <c r="B111" s="311"/>
      <c r="C111" s="311"/>
      <c r="D111" s="311"/>
      <c r="E111" s="311"/>
      <c r="F111" s="311"/>
      <c r="G111" s="311"/>
      <c r="H111" s="311"/>
      <c r="I111" s="311"/>
      <c r="J111" s="312"/>
      <c r="K111" s="144"/>
      <c r="L111" s="22"/>
      <c r="M111" s="22"/>
      <c r="N111" s="52"/>
    </row>
    <row r="112" spans="1:29" x14ac:dyDescent="0.3">
      <c r="A112" s="301" t="s">
        <v>11</v>
      </c>
      <c r="B112" s="302"/>
      <c r="C112" s="302"/>
      <c r="D112" s="302"/>
      <c r="E112" s="143" t="s">
        <v>15</v>
      </c>
      <c r="F112" s="10"/>
      <c r="G112" s="143" t="s">
        <v>14</v>
      </c>
      <c r="H112" s="143" t="s">
        <v>3</v>
      </c>
      <c r="I112" s="11" t="s">
        <v>10</v>
      </c>
      <c r="J112" s="14" t="s">
        <v>4</v>
      </c>
      <c r="K112" s="144"/>
      <c r="L112" s="110" t="s">
        <v>48</v>
      </c>
      <c r="M112" s="111" t="s">
        <v>38</v>
      </c>
      <c r="N112" s="111" t="s">
        <v>96</v>
      </c>
      <c r="O112" s="111" t="s">
        <v>40</v>
      </c>
      <c r="P112" s="111" t="s">
        <v>97</v>
      </c>
      <c r="Q112" s="111" t="s">
        <v>76</v>
      </c>
      <c r="R112" s="111" t="s">
        <v>75</v>
      </c>
      <c r="S112" s="111" t="s">
        <v>42</v>
      </c>
      <c r="T112" s="111" t="s">
        <v>30</v>
      </c>
      <c r="U112" s="112" t="s">
        <v>39</v>
      </c>
      <c r="W112" s="30"/>
      <c r="X112" s="31"/>
      <c r="Y112" s="31"/>
      <c r="Z112" s="31"/>
      <c r="AA112" s="31"/>
      <c r="AB112" s="31"/>
      <c r="AC112" s="32"/>
    </row>
    <row r="113" spans="1:29" ht="15" customHeight="1" x14ac:dyDescent="0.3">
      <c r="A113" s="276" t="s">
        <v>32</v>
      </c>
      <c r="B113" s="277"/>
      <c r="C113" s="277"/>
      <c r="D113" s="277"/>
      <c r="E113" s="213" t="s">
        <v>35</v>
      </c>
      <c r="F113" s="213"/>
      <c r="G113" s="142" t="s">
        <v>25</v>
      </c>
      <c r="H113" s="9">
        <v>0</v>
      </c>
      <c r="I113" s="12">
        <f>_xlfn.CEILING.PRECISE(T113,0.25)</f>
        <v>106.25</v>
      </c>
      <c r="J113" s="15">
        <f>H113*I113</f>
        <v>0</v>
      </c>
      <c r="K113" s="144"/>
      <c r="L113" s="33">
        <v>55</v>
      </c>
      <c r="M113" s="34">
        <v>55</v>
      </c>
      <c r="N113" s="35">
        <v>0.3</v>
      </c>
      <c r="O113" s="35">
        <v>0.5</v>
      </c>
      <c r="P113" s="35">
        <v>1.3</v>
      </c>
      <c r="Q113" s="36" t="s">
        <v>44</v>
      </c>
      <c r="R113" s="36" t="s">
        <v>44</v>
      </c>
      <c r="S113" s="36" t="str">
        <f>IF(L113="","",IF(OR(Q113="ja",R113="ja"),"Nee","Ja"))</f>
        <v>Ja</v>
      </c>
      <c r="T113" s="34">
        <f t="shared" ref="T113:T137" si="18">IF(S113="Ja",((((M113-(M113*$N$7))+(N113*$N$10)+(O113*$N$11))*P113)*($N$8+1)),(((M113)+(N113*$N$10)+(O113*$N$11))*P113)*($N$8+1))</f>
        <v>106.08</v>
      </c>
      <c r="U113" s="37"/>
      <c r="W113" s="33"/>
      <c r="X113" s="34"/>
      <c r="Y113" s="34"/>
      <c r="Z113" s="34"/>
      <c r="AA113" s="34"/>
      <c r="AB113" s="34"/>
      <c r="AC113" s="24"/>
    </row>
    <row r="114" spans="1:29" ht="15" customHeight="1" x14ac:dyDescent="0.3">
      <c r="A114" s="276" t="s">
        <v>33</v>
      </c>
      <c r="B114" s="277"/>
      <c r="C114" s="277"/>
      <c r="D114" s="277"/>
      <c r="E114" s="213" t="s">
        <v>36</v>
      </c>
      <c r="F114" s="213"/>
      <c r="G114" s="142" t="s">
        <v>25</v>
      </c>
      <c r="H114" s="9">
        <v>0</v>
      </c>
      <c r="I114" s="12">
        <f t="shared" ref="I114:I142" si="19">_xlfn.CEILING.PRECISE(T114,0.25)</f>
        <v>103.5</v>
      </c>
      <c r="J114" s="15">
        <f>H114*I114</f>
        <v>0</v>
      </c>
      <c r="K114" s="144"/>
      <c r="L114" s="33">
        <v>53</v>
      </c>
      <c r="M114" s="34">
        <v>53</v>
      </c>
      <c r="N114" s="35">
        <v>0.3</v>
      </c>
      <c r="O114" s="35">
        <v>0.5</v>
      </c>
      <c r="P114" s="35">
        <v>1.3</v>
      </c>
      <c r="Q114" s="36" t="s">
        <v>44</v>
      </c>
      <c r="R114" s="36" t="s">
        <v>44</v>
      </c>
      <c r="S114" s="36" t="str">
        <f t="shared" ref="S114:S135" si="20">IF(L114="","",IF(OR(Q114="ja",R114="ja"),"Nee","Ja"))</f>
        <v>Ja</v>
      </c>
      <c r="T114" s="34">
        <f t="shared" si="18"/>
        <v>103.47999999999999</v>
      </c>
      <c r="U114" s="37"/>
      <c r="W114" s="33"/>
      <c r="X114" s="34"/>
      <c r="Y114" s="34"/>
      <c r="Z114" s="34"/>
      <c r="AA114" s="34"/>
      <c r="AB114" s="34"/>
      <c r="AC114" s="24"/>
    </row>
    <row r="115" spans="1:29" ht="30" customHeight="1" x14ac:dyDescent="0.3">
      <c r="A115" s="276" t="s">
        <v>58</v>
      </c>
      <c r="B115" s="277"/>
      <c r="C115" s="277"/>
      <c r="D115" s="277"/>
      <c r="E115" s="213" t="s">
        <v>19</v>
      </c>
      <c r="F115" s="213"/>
      <c r="G115" s="142" t="s">
        <v>12</v>
      </c>
      <c r="H115" s="9">
        <v>0</v>
      </c>
      <c r="I115" s="12">
        <f t="shared" si="19"/>
        <v>96.75</v>
      </c>
      <c r="J115" s="15">
        <f t="shared" ref="J115:J132" si="21">H115*I115</f>
        <v>0</v>
      </c>
      <c r="K115" s="144"/>
      <c r="L115" s="33">
        <v>47.5</v>
      </c>
      <c r="M115" s="34">
        <v>47.5</v>
      </c>
      <c r="N115" s="35">
        <v>0.7</v>
      </c>
      <c r="O115" s="35">
        <v>0.25</v>
      </c>
      <c r="P115" s="35">
        <v>1.3</v>
      </c>
      <c r="Q115" s="36" t="s">
        <v>44</v>
      </c>
      <c r="R115" s="36" t="s">
        <v>44</v>
      </c>
      <c r="S115" s="36" t="str">
        <f t="shared" si="20"/>
        <v>Ja</v>
      </c>
      <c r="T115" s="34">
        <f t="shared" si="18"/>
        <v>96.557500000000005</v>
      </c>
      <c r="U115" s="37"/>
      <c r="W115" s="33"/>
      <c r="X115" s="34"/>
      <c r="Y115" s="34"/>
      <c r="Z115" s="34"/>
      <c r="AA115" s="34"/>
      <c r="AB115" s="34"/>
      <c r="AC115" s="24"/>
    </row>
    <row r="116" spans="1:29" ht="30" customHeight="1" x14ac:dyDescent="0.3">
      <c r="A116" s="276" t="s">
        <v>58</v>
      </c>
      <c r="B116" s="277"/>
      <c r="C116" s="277"/>
      <c r="D116" s="277"/>
      <c r="E116" s="213" t="s">
        <v>19</v>
      </c>
      <c r="F116" s="213"/>
      <c r="G116" s="142" t="s">
        <v>13</v>
      </c>
      <c r="H116" s="9">
        <v>0</v>
      </c>
      <c r="I116" s="12">
        <f t="shared" si="19"/>
        <v>96.75</v>
      </c>
      <c r="J116" s="15">
        <f t="shared" si="21"/>
        <v>0</v>
      </c>
      <c r="K116" s="144"/>
      <c r="L116" s="33">
        <v>57.5</v>
      </c>
      <c r="M116" s="34">
        <v>47.5</v>
      </c>
      <c r="N116" s="35">
        <v>0.7</v>
      </c>
      <c r="O116" s="35">
        <v>0.25</v>
      </c>
      <c r="P116" s="35">
        <v>1.3</v>
      </c>
      <c r="Q116" s="36" t="s">
        <v>44</v>
      </c>
      <c r="R116" s="36" t="s">
        <v>44</v>
      </c>
      <c r="S116" s="36" t="str">
        <f t="shared" si="20"/>
        <v>Ja</v>
      </c>
      <c r="T116" s="34">
        <f t="shared" si="18"/>
        <v>96.557500000000005</v>
      </c>
      <c r="U116" s="37"/>
      <c r="W116" s="33"/>
      <c r="X116" s="34"/>
      <c r="Y116" s="34"/>
      <c r="Z116" s="34"/>
      <c r="AA116" s="34"/>
      <c r="AB116" s="34"/>
      <c r="AC116" s="24"/>
    </row>
    <row r="117" spans="1:29" ht="30" customHeight="1" x14ac:dyDescent="0.3">
      <c r="A117" s="276" t="s">
        <v>58</v>
      </c>
      <c r="B117" s="277"/>
      <c r="C117" s="277"/>
      <c r="D117" s="277"/>
      <c r="E117" s="213" t="s">
        <v>20</v>
      </c>
      <c r="F117" s="213"/>
      <c r="G117" s="142" t="s">
        <v>12</v>
      </c>
      <c r="H117" s="9">
        <v>0</v>
      </c>
      <c r="I117" s="12">
        <f t="shared" si="19"/>
        <v>142.25</v>
      </c>
      <c r="J117" s="15">
        <f t="shared" si="21"/>
        <v>0</v>
      </c>
      <c r="K117" s="144"/>
      <c r="L117" s="33">
        <v>85</v>
      </c>
      <c r="M117" s="34">
        <v>85</v>
      </c>
      <c r="N117" s="35">
        <v>0.6</v>
      </c>
      <c r="O117" s="35">
        <v>0.25</v>
      </c>
      <c r="P117" s="35">
        <v>1.3</v>
      </c>
      <c r="Q117" s="36" t="s">
        <v>44</v>
      </c>
      <c r="R117" s="36" t="s">
        <v>44</v>
      </c>
      <c r="S117" s="36" t="str">
        <f t="shared" si="20"/>
        <v>Ja</v>
      </c>
      <c r="T117" s="34">
        <f t="shared" si="18"/>
        <v>142.1225</v>
      </c>
      <c r="U117" s="37"/>
      <c r="W117" s="33"/>
      <c r="X117" s="34"/>
      <c r="Y117" s="34"/>
      <c r="Z117" s="34"/>
      <c r="AA117" s="34"/>
      <c r="AB117" s="34"/>
      <c r="AC117" s="24"/>
    </row>
    <row r="118" spans="1:29" x14ac:dyDescent="0.3">
      <c r="A118" s="276" t="s">
        <v>59</v>
      </c>
      <c r="B118" s="277"/>
      <c r="C118" s="277"/>
      <c r="D118" s="277"/>
      <c r="E118" s="213" t="s">
        <v>20</v>
      </c>
      <c r="F118" s="213"/>
      <c r="G118" s="142" t="s">
        <v>12</v>
      </c>
      <c r="H118" s="9">
        <v>0</v>
      </c>
      <c r="I118" s="12">
        <f t="shared" si="19"/>
        <v>165</v>
      </c>
      <c r="J118" s="15">
        <f t="shared" si="21"/>
        <v>0</v>
      </c>
      <c r="K118" s="144"/>
      <c r="L118" s="33">
        <v>100</v>
      </c>
      <c r="M118" s="34">
        <v>100</v>
      </c>
      <c r="N118" s="35">
        <v>0.7</v>
      </c>
      <c r="O118" s="35">
        <v>0.25</v>
      </c>
      <c r="P118" s="35">
        <v>1.3</v>
      </c>
      <c r="Q118" s="36" t="s">
        <v>44</v>
      </c>
      <c r="R118" s="36" t="s">
        <v>44</v>
      </c>
      <c r="S118" s="36" t="str">
        <f t="shared" si="20"/>
        <v>Ja</v>
      </c>
      <c r="T118" s="34">
        <f t="shared" si="18"/>
        <v>164.8075</v>
      </c>
      <c r="U118" s="37"/>
      <c r="W118" s="33"/>
      <c r="X118" s="34"/>
      <c r="Y118" s="34"/>
      <c r="Z118" s="34"/>
      <c r="AA118" s="34"/>
      <c r="AB118" s="34"/>
      <c r="AC118" s="24"/>
    </row>
    <row r="119" spans="1:29" x14ac:dyDescent="0.3">
      <c r="A119" s="276" t="s">
        <v>58</v>
      </c>
      <c r="B119" s="277"/>
      <c r="C119" s="277"/>
      <c r="D119" s="277"/>
      <c r="E119" s="142" t="s">
        <v>63</v>
      </c>
      <c r="F119" s="142"/>
      <c r="G119" s="142" t="s">
        <v>25</v>
      </c>
      <c r="H119" s="9">
        <v>0</v>
      </c>
      <c r="I119" s="12">
        <f t="shared" si="19"/>
        <v>90.75</v>
      </c>
      <c r="J119" s="15">
        <f t="shared" si="21"/>
        <v>0</v>
      </c>
      <c r="K119" s="144"/>
      <c r="L119" s="33">
        <v>43</v>
      </c>
      <c r="M119" s="34">
        <v>43</v>
      </c>
      <c r="N119" s="35">
        <v>0.7</v>
      </c>
      <c r="O119" s="35">
        <v>0.25</v>
      </c>
      <c r="P119" s="35">
        <v>1.3</v>
      </c>
      <c r="Q119" s="36" t="s">
        <v>44</v>
      </c>
      <c r="R119" s="36" t="s">
        <v>44</v>
      </c>
      <c r="S119" s="36" t="str">
        <f t="shared" si="20"/>
        <v>Ja</v>
      </c>
      <c r="T119" s="34">
        <f t="shared" si="18"/>
        <v>90.70750000000001</v>
      </c>
      <c r="U119" s="37"/>
      <c r="W119" s="33"/>
      <c r="X119" s="34"/>
      <c r="Y119" s="34"/>
      <c r="Z119" s="34"/>
      <c r="AA119" s="34"/>
      <c r="AB119" s="34"/>
      <c r="AC119" s="24"/>
    </row>
    <row r="120" spans="1:29" x14ac:dyDescent="0.3">
      <c r="A120" s="276" t="s">
        <v>18</v>
      </c>
      <c r="B120" s="277"/>
      <c r="C120" s="277"/>
      <c r="D120" s="277"/>
      <c r="E120" s="213" t="s">
        <v>21</v>
      </c>
      <c r="F120" s="213"/>
      <c r="G120" s="142" t="s">
        <v>17</v>
      </c>
      <c r="H120" s="9">
        <v>0</v>
      </c>
      <c r="I120" s="12">
        <f t="shared" si="19"/>
        <v>37.5</v>
      </c>
      <c r="J120" s="15">
        <f t="shared" si="21"/>
        <v>0</v>
      </c>
      <c r="K120" s="144"/>
      <c r="L120" s="33">
        <v>37.5</v>
      </c>
      <c r="M120" s="34">
        <v>37.5</v>
      </c>
      <c r="N120" s="35">
        <v>0</v>
      </c>
      <c r="O120" s="35">
        <v>0</v>
      </c>
      <c r="P120" s="35">
        <v>1</v>
      </c>
      <c r="Q120" s="36" t="s">
        <v>44</v>
      </c>
      <c r="R120" s="36" t="s">
        <v>43</v>
      </c>
      <c r="S120" s="36" t="str">
        <f t="shared" si="20"/>
        <v>Nee</v>
      </c>
      <c r="T120" s="34">
        <f t="shared" si="18"/>
        <v>37.5</v>
      </c>
      <c r="U120" s="37" t="s">
        <v>29</v>
      </c>
      <c r="W120" s="33"/>
      <c r="X120" s="34"/>
      <c r="Y120" s="34"/>
      <c r="Z120" s="34"/>
      <c r="AA120" s="34"/>
      <c r="AB120" s="34"/>
      <c r="AC120" s="24"/>
    </row>
    <row r="121" spans="1:29" x14ac:dyDescent="0.3">
      <c r="A121" s="276" t="s">
        <v>18</v>
      </c>
      <c r="B121" s="277"/>
      <c r="C121" s="277"/>
      <c r="D121" s="277"/>
      <c r="E121" s="213" t="s">
        <v>22</v>
      </c>
      <c r="F121" s="213"/>
      <c r="G121" s="142" t="s">
        <v>17</v>
      </c>
      <c r="H121" s="9">
        <v>0</v>
      </c>
      <c r="I121" s="12">
        <f t="shared" si="19"/>
        <v>59.5</v>
      </c>
      <c r="J121" s="15">
        <f t="shared" si="21"/>
        <v>0</v>
      </c>
      <c r="K121" s="144"/>
      <c r="L121" s="33">
        <v>59.5</v>
      </c>
      <c r="M121" s="34">
        <v>59.5</v>
      </c>
      <c r="N121" s="35">
        <v>0</v>
      </c>
      <c r="O121" s="35">
        <v>0</v>
      </c>
      <c r="P121" s="35">
        <v>1</v>
      </c>
      <c r="Q121" s="36" t="s">
        <v>44</v>
      </c>
      <c r="R121" s="36" t="s">
        <v>43</v>
      </c>
      <c r="S121" s="36" t="str">
        <f t="shared" si="20"/>
        <v>Nee</v>
      </c>
      <c r="T121" s="34">
        <f t="shared" si="18"/>
        <v>59.5</v>
      </c>
      <c r="U121" s="37" t="s">
        <v>29</v>
      </c>
      <c r="W121" s="33"/>
      <c r="X121" s="34"/>
      <c r="Y121" s="34"/>
      <c r="Z121" s="34"/>
      <c r="AA121" s="34"/>
      <c r="AB121" s="34"/>
      <c r="AC121" s="24"/>
    </row>
    <row r="122" spans="1:29" x14ac:dyDescent="0.3">
      <c r="A122" s="276" t="s">
        <v>26</v>
      </c>
      <c r="B122" s="277"/>
      <c r="C122" s="277"/>
      <c r="D122" s="277"/>
      <c r="E122" s="213"/>
      <c r="F122" s="213"/>
      <c r="G122" s="142" t="s">
        <v>25</v>
      </c>
      <c r="H122" s="9">
        <v>0</v>
      </c>
      <c r="I122" s="12">
        <f t="shared" si="19"/>
        <v>29.25</v>
      </c>
      <c r="J122" s="15">
        <f t="shared" si="21"/>
        <v>0</v>
      </c>
      <c r="K122" s="144"/>
      <c r="L122" s="33">
        <v>8.5</v>
      </c>
      <c r="M122" s="34">
        <v>8.5</v>
      </c>
      <c r="N122" s="35">
        <v>0.25</v>
      </c>
      <c r="O122" s="35">
        <v>0.2</v>
      </c>
      <c r="P122" s="35">
        <v>1.3</v>
      </c>
      <c r="Q122" s="36" t="s">
        <v>44</v>
      </c>
      <c r="R122" s="36" t="s">
        <v>44</v>
      </c>
      <c r="S122" s="36" t="str">
        <f t="shared" si="20"/>
        <v>Ja</v>
      </c>
      <c r="T122" s="34">
        <f t="shared" si="18"/>
        <v>29.022500000000001</v>
      </c>
      <c r="U122" s="37"/>
      <c r="W122" s="33"/>
      <c r="X122" s="34"/>
      <c r="Y122" s="34"/>
      <c r="Z122" s="34"/>
      <c r="AA122" s="34"/>
      <c r="AB122" s="34"/>
      <c r="AC122" s="24"/>
    </row>
    <row r="123" spans="1:29" ht="15" customHeight="1" x14ac:dyDescent="0.3">
      <c r="A123" s="276" t="s">
        <v>108</v>
      </c>
      <c r="B123" s="277"/>
      <c r="C123" s="277"/>
      <c r="D123" s="277"/>
      <c r="E123" s="213"/>
      <c r="F123" s="213"/>
      <c r="G123" s="182" t="s">
        <v>25</v>
      </c>
      <c r="H123" s="9">
        <v>0</v>
      </c>
      <c r="I123" s="12">
        <f>_xlfn.CEILING.PRECISE(T123,0.25)</f>
        <v>21.5</v>
      </c>
      <c r="J123" s="15">
        <f>H123*I123</f>
        <v>0</v>
      </c>
      <c r="K123" s="181"/>
      <c r="L123" s="33">
        <v>5</v>
      </c>
      <c r="M123" s="34">
        <v>5</v>
      </c>
      <c r="N123" s="35">
        <v>0.15</v>
      </c>
      <c r="O123" s="35">
        <v>0.2</v>
      </c>
      <c r="P123" s="35">
        <v>1.3</v>
      </c>
      <c r="Q123" s="36" t="s">
        <v>44</v>
      </c>
      <c r="R123" s="36" t="s">
        <v>44</v>
      </c>
      <c r="S123" s="36" t="str">
        <f>IF(L123="","",IF(OR(Q123="ja",R123="ja"),"Nee","Ja"))</f>
        <v>Ja</v>
      </c>
      <c r="T123" s="34">
        <f>IF(S123="Ja",((((M123-(M123*$N$7))+(N123*$N$10)+(O123*$N$11))*P123)*($N$8+1)),(((M123)+(N123*$N$10)+(O123*$N$11))*P123)*($N$8+1))</f>
        <v>21.287500000000001</v>
      </c>
      <c r="U123" s="37" t="s">
        <v>28</v>
      </c>
      <c r="W123" s="33"/>
      <c r="X123" s="34"/>
      <c r="Y123" s="34"/>
      <c r="Z123" s="34"/>
      <c r="AA123" s="34"/>
      <c r="AB123" s="34"/>
      <c r="AC123" s="24"/>
    </row>
    <row r="124" spans="1:29" x14ac:dyDescent="0.3">
      <c r="A124" s="276" t="s">
        <v>182</v>
      </c>
      <c r="B124" s="277"/>
      <c r="C124" s="277"/>
      <c r="D124" s="277"/>
      <c r="E124" s="213"/>
      <c r="F124" s="213"/>
      <c r="G124" s="182" t="s">
        <v>25</v>
      </c>
      <c r="H124" s="9">
        <v>0</v>
      </c>
      <c r="I124" s="12">
        <f>_xlfn.CEILING.PRECISE(T124,0.25)</f>
        <v>26</v>
      </c>
      <c r="J124" s="15">
        <f>H124*I124</f>
        <v>0</v>
      </c>
      <c r="K124" s="181"/>
      <c r="L124" s="33">
        <v>6</v>
      </c>
      <c r="M124" s="34">
        <v>6</v>
      </c>
      <c r="N124" s="35">
        <v>0.25</v>
      </c>
      <c r="O124" s="35">
        <v>0.2</v>
      </c>
      <c r="P124" s="35">
        <v>1.3</v>
      </c>
      <c r="Q124" s="36" t="s">
        <v>44</v>
      </c>
      <c r="R124" s="36" t="s">
        <v>44</v>
      </c>
      <c r="S124" s="36" t="s">
        <v>43</v>
      </c>
      <c r="T124" s="34">
        <f>IF(S124="Ja",((((M124-(M124*$N$7))+(N124*$N$10)+(O124*$N$11))*P124)*($N$8+1)),(((M124)+(N124*$N$10)+(O124*$N$11))*P124)*($N$8+1))</f>
        <v>25.772500000000001</v>
      </c>
      <c r="U124" s="37" t="s">
        <v>28</v>
      </c>
      <c r="W124" s="33"/>
      <c r="X124" s="34"/>
      <c r="Y124" s="34"/>
      <c r="Z124" s="34"/>
      <c r="AA124" s="34"/>
      <c r="AB124" s="34"/>
      <c r="AC124" s="24"/>
    </row>
    <row r="125" spans="1:29" ht="15" customHeight="1" x14ac:dyDescent="0.3">
      <c r="A125" s="276" t="s">
        <v>27</v>
      </c>
      <c r="B125" s="277"/>
      <c r="C125" s="277"/>
      <c r="D125" s="277"/>
      <c r="E125" s="213"/>
      <c r="F125" s="213"/>
      <c r="G125" s="182" t="s">
        <v>25</v>
      </c>
      <c r="H125" s="9">
        <v>0</v>
      </c>
      <c r="I125" s="12">
        <f t="shared" ref="I125" si="22">_xlfn.CEILING.PRECISE(T125,0.25)</f>
        <v>28</v>
      </c>
      <c r="J125" s="15">
        <f t="shared" ref="J125" si="23">H125*I125</f>
        <v>0</v>
      </c>
      <c r="K125" s="181"/>
      <c r="L125" s="33">
        <v>9</v>
      </c>
      <c r="M125" s="34">
        <v>9</v>
      </c>
      <c r="N125" s="35">
        <v>0.35</v>
      </c>
      <c r="O125" s="35">
        <v>0.1</v>
      </c>
      <c r="P125" s="35">
        <v>1.3</v>
      </c>
      <c r="Q125" s="36" t="s">
        <v>43</v>
      </c>
      <c r="R125" s="36" t="s">
        <v>44</v>
      </c>
      <c r="S125" s="36" t="str">
        <f t="shared" ref="S125" si="24">IF(L125="","",IF(OR(Q125="ja",R125="ja"),"Nee","Ja"))</f>
        <v>Nee</v>
      </c>
      <c r="T125" s="34">
        <f t="shared" ref="T125" si="25">IF(S125="Ja",((((M125-(M125*$N$7))+(N125*$N$10)+(O125*$N$11))*P125)*($N$8+1)),(((M125)+(N125*$N$10)+(O125*$N$11))*P125)*($N$8+1))</f>
        <v>27.852500000000003</v>
      </c>
      <c r="U125" s="37" t="s">
        <v>28</v>
      </c>
      <c r="W125" s="33"/>
      <c r="X125" s="34"/>
      <c r="Y125" s="34"/>
      <c r="Z125" s="34"/>
      <c r="AA125" s="34"/>
      <c r="AB125" s="34"/>
      <c r="AC125" s="24"/>
    </row>
    <row r="126" spans="1:29" x14ac:dyDescent="0.3">
      <c r="A126" s="276" t="s">
        <v>90</v>
      </c>
      <c r="B126" s="277"/>
      <c r="C126" s="277"/>
      <c r="D126" s="277"/>
      <c r="E126" s="213"/>
      <c r="F126" s="213"/>
      <c r="G126" s="142" t="s">
        <v>25</v>
      </c>
      <c r="H126" s="9">
        <v>0</v>
      </c>
      <c r="I126" s="12">
        <f>_xlfn.CEILING.PRECISE(T126,0.25)</f>
        <v>48.75</v>
      </c>
      <c r="J126" s="15">
        <f>H126*I126</f>
        <v>0</v>
      </c>
      <c r="K126" s="144"/>
      <c r="L126" s="33">
        <v>25</v>
      </c>
      <c r="M126" s="34">
        <v>25</v>
      </c>
      <c r="N126" s="35">
        <v>0.35</v>
      </c>
      <c r="O126" s="35">
        <v>0.1</v>
      </c>
      <c r="P126" s="35">
        <v>1.3</v>
      </c>
      <c r="Q126" s="36" t="s">
        <v>43</v>
      </c>
      <c r="R126" s="36" t="s">
        <v>44</v>
      </c>
      <c r="S126" s="36" t="str">
        <f>IF(L126="","",IF(OR(Q126="ja",R126="ja"),"Nee","Ja"))</f>
        <v>Nee</v>
      </c>
      <c r="T126" s="34">
        <f>IF(S126="Ja",((((M126-(M126*$N$7))+(N126*$N$10)+(O126*$N$11))*P126)*($N$8+1)),(((M126)+(N126*$N$10)+(O126*$N$11))*P126)*($N$8+1))</f>
        <v>48.652500000000011</v>
      </c>
      <c r="U126" s="37" t="s">
        <v>89</v>
      </c>
      <c r="W126" s="33"/>
      <c r="X126" s="34"/>
      <c r="Y126" s="34"/>
      <c r="Z126" s="34"/>
      <c r="AA126" s="34"/>
      <c r="AB126" s="34"/>
      <c r="AC126" s="24"/>
    </row>
    <row r="127" spans="1:29" x14ac:dyDescent="0.3">
      <c r="A127" s="276" t="s">
        <v>16</v>
      </c>
      <c r="B127" s="277"/>
      <c r="C127" s="277"/>
      <c r="D127" s="277"/>
      <c r="E127" s="213"/>
      <c r="F127" s="213"/>
      <c r="G127" s="142" t="s">
        <v>17</v>
      </c>
      <c r="H127" s="9">
        <v>0</v>
      </c>
      <c r="I127" s="12">
        <f t="shared" si="19"/>
        <v>137.25</v>
      </c>
      <c r="J127" s="15">
        <f t="shared" si="21"/>
        <v>0</v>
      </c>
      <c r="K127" s="144"/>
      <c r="L127" s="33">
        <v>112.5</v>
      </c>
      <c r="M127" s="34">
        <v>112.5</v>
      </c>
      <c r="N127" s="35">
        <v>0.1</v>
      </c>
      <c r="O127" s="35">
        <v>0.25</v>
      </c>
      <c r="P127" s="35">
        <v>1.1000000000000001</v>
      </c>
      <c r="Q127" s="36" t="s">
        <v>44</v>
      </c>
      <c r="R127" s="36" t="s">
        <v>44</v>
      </c>
      <c r="S127" s="36" t="str">
        <f t="shared" si="20"/>
        <v>Ja</v>
      </c>
      <c r="T127" s="34">
        <f t="shared" si="18"/>
        <v>137.03250000000003</v>
      </c>
      <c r="U127" s="24"/>
      <c r="W127" s="33"/>
      <c r="X127" s="34"/>
      <c r="Y127" s="34"/>
      <c r="Z127" s="34"/>
      <c r="AA127" s="34"/>
      <c r="AB127" s="34"/>
      <c r="AC127" s="24"/>
    </row>
    <row r="128" spans="1:29" ht="15" customHeight="1" x14ac:dyDescent="0.3">
      <c r="A128" s="276" t="s">
        <v>202</v>
      </c>
      <c r="B128" s="277"/>
      <c r="C128" s="277"/>
      <c r="D128" s="277"/>
      <c r="E128" s="213"/>
      <c r="F128" s="213"/>
      <c r="G128" s="142" t="s">
        <v>17</v>
      </c>
      <c r="H128" s="9">
        <v>0</v>
      </c>
      <c r="I128" s="12">
        <v>182.5</v>
      </c>
      <c r="J128" s="15">
        <f t="shared" si="21"/>
        <v>0</v>
      </c>
      <c r="K128" s="144"/>
      <c r="L128" s="33">
        <v>175</v>
      </c>
      <c r="M128" s="34">
        <v>175</v>
      </c>
      <c r="N128" s="35">
        <v>0.6</v>
      </c>
      <c r="O128" s="35">
        <v>0.5</v>
      </c>
      <c r="P128" s="35">
        <v>1.5</v>
      </c>
      <c r="Q128" s="36" t="s">
        <v>44</v>
      </c>
      <c r="R128" s="36" t="s">
        <v>44</v>
      </c>
      <c r="S128" s="36" t="str">
        <f t="shared" si="20"/>
        <v>Ja</v>
      </c>
      <c r="T128" s="34">
        <f t="shared" si="18"/>
        <v>313.42499999999995</v>
      </c>
      <c r="U128" s="24"/>
      <c r="W128" s="33"/>
      <c r="X128" s="34"/>
      <c r="Y128" s="34"/>
      <c r="Z128" s="34"/>
      <c r="AA128" s="34"/>
      <c r="AB128" s="34"/>
      <c r="AC128" s="24"/>
    </row>
    <row r="129" spans="1:29" x14ac:dyDescent="0.3">
      <c r="A129" s="276" t="s">
        <v>87</v>
      </c>
      <c r="B129" s="277"/>
      <c r="C129" s="277"/>
      <c r="D129" s="277"/>
      <c r="E129" s="213"/>
      <c r="F129" s="213"/>
      <c r="G129" s="142" t="s">
        <v>17</v>
      </c>
      <c r="H129" s="9">
        <v>0</v>
      </c>
      <c r="I129" s="12">
        <f t="shared" si="19"/>
        <v>426</v>
      </c>
      <c r="J129" s="15">
        <f t="shared" si="21"/>
        <v>0</v>
      </c>
      <c r="K129" s="144"/>
      <c r="L129" s="33">
        <v>250</v>
      </c>
      <c r="M129" s="34">
        <v>250</v>
      </c>
      <c r="N129" s="35">
        <v>0.6</v>
      </c>
      <c r="O129" s="35">
        <v>0.5</v>
      </c>
      <c r="P129" s="35">
        <v>1.5</v>
      </c>
      <c r="Q129" s="36" t="s">
        <v>44</v>
      </c>
      <c r="R129" s="36" t="s">
        <v>44</v>
      </c>
      <c r="S129" s="36" t="str">
        <f t="shared" si="20"/>
        <v>Ja</v>
      </c>
      <c r="T129" s="34">
        <f t="shared" si="18"/>
        <v>425.92499999999995</v>
      </c>
      <c r="U129" s="24"/>
      <c r="W129" s="33"/>
      <c r="X129" s="34"/>
      <c r="Y129" s="34"/>
      <c r="Z129" s="34"/>
      <c r="AA129" s="34"/>
      <c r="AB129" s="34"/>
      <c r="AC129" s="24"/>
    </row>
    <row r="130" spans="1:29" x14ac:dyDescent="0.3">
      <c r="A130" s="276" t="s">
        <v>194</v>
      </c>
      <c r="B130" s="277"/>
      <c r="C130" s="277"/>
      <c r="D130" s="277"/>
      <c r="E130" s="142"/>
      <c r="F130" s="104"/>
      <c r="G130" s="142" t="s">
        <v>17</v>
      </c>
      <c r="H130" s="9">
        <v>0</v>
      </c>
      <c r="I130" s="12">
        <v>79.75</v>
      </c>
      <c r="J130" s="15">
        <f t="shared" si="21"/>
        <v>0</v>
      </c>
      <c r="K130" s="144"/>
      <c r="L130" s="33">
        <v>35</v>
      </c>
      <c r="M130" s="34">
        <v>35</v>
      </c>
      <c r="N130" s="35">
        <v>0.1</v>
      </c>
      <c r="O130" s="35">
        <v>0.5</v>
      </c>
      <c r="P130" s="35">
        <v>1.5</v>
      </c>
      <c r="Q130" s="36" t="s">
        <v>44</v>
      </c>
      <c r="R130" s="36" t="s">
        <v>44</v>
      </c>
      <c r="S130" s="36" t="str">
        <f t="shared" si="20"/>
        <v>Ja</v>
      </c>
      <c r="T130" s="34">
        <f t="shared" si="18"/>
        <v>85.050000000000011</v>
      </c>
      <c r="U130" s="24"/>
      <c r="W130" s="33"/>
      <c r="X130" s="34"/>
      <c r="Y130" s="34"/>
      <c r="Z130" s="34"/>
      <c r="AA130" s="34"/>
      <c r="AB130" s="34"/>
      <c r="AC130" s="24"/>
    </row>
    <row r="131" spans="1:29" x14ac:dyDescent="0.3">
      <c r="A131" s="276" t="s">
        <v>53</v>
      </c>
      <c r="B131" s="277"/>
      <c r="C131" s="277"/>
      <c r="D131" s="277"/>
      <c r="E131" s="213"/>
      <c r="F131" s="213"/>
      <c r="G131" s="142" t="s">
        <v>12</v>
      </c>
      <c r="H131" s="9">
        <v>0</v>
      </c>
      <c r="I131" s="12">
        <f t="shared" si="19"/>
        <v>149</v>
      </c>
      <c r="J131" s="15">
        <f t="shared" si="21"/>
        <v>0</v>
      </c>
      <c r="K131" s="144"/>
      <c r="L131" s="33">
        <v>119.5</v>
      </c>
      <c r="M131" s="34">
        <v>119.5</v>
      </c>
      <c r="N131" s="35">
        <v>0.25</v>
      </c>
      <c r="O131" s="35">
        <v>0.25</v>
      </c>
      <c r="P131" s="35">
        <v>1.1000000000000001</v>
      </c>
      <c r="Q131" s="36" t="s">
        <v>44</v>
      </c>
      <c r="R131" s="36" t="s">
        <v>44</v>
      </c>
      <c r="S131" s="36" t="str">
        <f t="shared" si="20"/>
        <v>Ja</v>
      </c>
      <c r="T131" s="34">
        <f t="shared" si="18"/>
        <v>148.77500000000001</v>
      </c>
      <c r="U131" s="24"/>
      <c r="W131" s="33"/>
      <c r="X131" s="34"/>
      <c r="Y131" s="34"/>
      <c r="Z131" s="34"/>
      <c r="AA131" s="34"/>
      <c r="AB131" s="34"/>
      <c r="AC131" s="24"/>
    </row>
    <row r="132" spans="1:29" x14ac:dyDescent="0.3">
      <c r="A132" s="276" t="s">
        <v>53</v>
      </c>
      <c r="B132" s="277"/>
      <c r="C132" s="277"/>
      <c r="D132" s="277"/>
      <c r="E132" s="213"/>
      <c r="F132" s="213"/>
      <c r="G132" s="142" t="s">
        <v>13</v>
      </c>
      <c r="H132" s="9">
        <v>0</v>
      </c>
      <c r="I132" s="12">
        <f t="shared" si="19"/>
        <v>149</v>
      </c>
      <c r="J132" s="15">
        <f t="shared" si="21"/>
        <v>0</v>
      </c>
      <c r="K132" s="144"/>
      <c r="L132" s="33">
        <v>119.5</v>
      </c>
      <c r="M132" s="34">
        <v>119.5</v>
      </c>
      <c r="N132" s="35">
        <v>0.25</v>
      </c>
      <c r="O132" s="35">
        <v>0.25</v>
      </c>
      <c r="P132" s="35">
        <v>1.1000000000000001</v>
      </c>
      <c r="Q132" s="36" t="s">
        <v>44</v>
      </c>
      <c r="R132" s="36" t="s">
        <v>44</v>
      </c>
      <c r="S132" s="36" t="str">
        <f t="shared" si="20"/>
        <v>Ja</v>
      </c>
      <c r="T132" s="34">
        <f t="shared" si="18"/>
        <v>148.77500000000001</v>
      </c>
      <c r="U132" s="24"/>
      <c r="W132" s="33"/>
      <c r="X132" s="34"/>
      <c r="Y132" s="34"/>
      <c r="Z132" s="34"/>
      <c r="AA132" s="34"/>
      <c r="AB132" s="34"/>
      <c r="AC132" s="24"/>
    </row>
    <row r="133" spans="1:29" ht="15" customHeight="1" x14ac:dyDescent="0.3">
      <c r="A133" s="276" t="s">
        <v>23</v>
      </c>
      <c r="B133" s="277"/>
      <c r="C133" s="277"/>
      <c r="D133" s="277"/>
      <c r="E133" s="213"/>
      <c r="F133" s="213"/>
      <c r="G133" s="65" t="s">
        <v>24</v>
      </c>
      <c r="H133" s="9">
        <v>0</v>
      </c>
      <c r="I133" s="12">
        <f t="shared" si="19"/>
        <v>93.25</v>
      </c>
      <c r="J133" s="66">
        <f>H133*I133</f>
        <v>0</v>
      </c>
      <c r="K133" s="144"/>
      <c r="L133" s="33">
        <v>77.5</v>
      </c>
      <c r="M133" s="34">
        <v>77.5</v>
      </c>
      <c r="N133" s="35">
        <v>0.25</v>
      </c>
      <c r="O133" s="35">
        <v>0.25</v>
      </c>
      <c r="P133" s="35">
        <v>1</v>
      </c>
      <c r="Q133" s="36" t="s">
        <v>44</v>
      </c>
      <c r="R133" s="36" t="s">
        <v>44</v>
      </c>
      <c r="S133" s="36" t="str">
        <f t="shared" si="20"/>
        <v>Ja</v>
      </c>
      <c r="T133" s="34">
        <f t="shared" si="18"/>
        <v>93.25</v>
      </c>
      <c r="U133" s="24" t="s">
        <v>49</v>
      </c>
      <c r="W133" s="33"/>
      <c r="X133" s="34"/>
      <c r="Y133" s="34"/>
      <c r="Z133" s="34"/>
      <c r="AA133" s="34"/>
      <c r="AB133" s="34"/>
      <c r="AC133" s="24"/>
    </row>
    <row r="134" spans="1:29" ht="14.25" customHeight="1" x14ac:dyDescent="0.3">
      <c r="A134" s="276" t="s">
        <v>147</v>
      </c>
      <c r="B134" s="277"/>
      <c r="C134" s="277"/>
      <c r="D134" s="277"/>
      <c r="E134" s="142"/>
      <c r="F134" s="142"/>
      <c r="G134" s="65" t="s">
        <v>148</v>
      </c>
      <c r="H134" s="9">
        <v>0</v>
      </c>
      <c r="I134" s="12">
        <f t="shared" si="19"/>
        <v>23</v>
      </c>
      <c r="J134" s="66">
        <f t="shared" ref="J134:J142" si="26">H134*I134</f>
        <v>0</v>
      </c>
      <c r="K134" s="144"/>
      <c r="L134" s="33">
        <v>16.5</v>
      </c>
      <c r="M134" s="34">
        <v>16.5</v>
      </c>
      <c r="N134" s="35">
        <v>0.1</v>
      </c>
      <c r="O134" s="35">
        <v>0.1</v>
      </c>
      <c r="P134" s="35">
        <v>1</v>
      </c>
      <c r="Q134" s="36" t="s">
        <v>44</v>
      </c>
      <c r="R134" s="36" t="s">
        <v>43</v>
      </c>
      <c r="S134" s="36" t="str">
        <f t="shared" si="20"/>
        <v>Nee</v>
      </c>
      <c r="T134" s="34">
        <f t="shared" si="18"/>
        <v>22.8</v>
      </c>
      <c r="U134" s="24"/>
      <c r="W134" s="52"/>
      <c r="X134" s="52"/>
      <c r="Y134" s="52"/>
      <c r="Z134" s="52"/>
      <c r="AA134" s="52"/>
      <c r="AB134" s="52"/>
      <c r="AC134" s="52"/>
    </row>
    <row r="135" spans="1:29" ht="14.25" customHeight="1" x14ac:dyDescent="0.3">
      <c r="A135" s="276" t="s">
        <v>146</v>
      </c>
      <c r="B135" s="277"/>
      <c r="C135" s="277"/>
      <c r="D135" s="277"/>
      <c r="E135" s="142"/>
      <c r="F135" s="142"/>
      <c r="G135" s="65" t="s">
        <v>149</v>
      </c>
      <c r="H135" s="9">
        <v>0</v>
      </c>
      <c r="I135" s="12">
        <f t="shared" si="19"/>
        <v>11</v>
      </c>
      <c r="J135" s="66">
        <f t="shared" si="26"/>
        <v>0</v>
      </c>
      <c r="K135" s="144"/>
      <c r="L135" s="33">
        <v>4.5</v>
      </c>
      <c r="M135" s="34">
        <v>4.5</v>
      </c>
      <c r="N135" s="35">
        <v>0.1</v>
      </c>
      <c r="O135" s="35">
        <v>0.1</v>
      </c>
      <c r="P135" s="35">
        <v>1</v>
      </c>
      <c r="Q135" s="36" t="s">
        <v>44</v>
      </c>
      <c r="R135" s="36" t="s">
        <v>43</v>
      </c>
      <c r="S135" s="36" t="str">
        <f t="shared" si="20"/>
        <v>Nee</v>
      </c>
      <c r="T135" s="34">
        <f t="shared" si="18"/>
        <v>10.8</v>
      </c>
      <c r="U135" s="24"/>
      <c r="W135" s="52"/>
      <c r="X135" s="52"/>
      <c r="Y135" s="52"/>
      <c r="Z135" s="52"/>
      <c r="AA135" s="52"/>
      <c r="AB135" s="52"/>
      <c r="AC135" s="52"/>
    </row>
    <row r="136" spans="1:29" ht="28.5" customHeight="1" x14ac:dyDescent="0.3">
      <c r="A136" s="276" t="s">
        <v>195</v>
      </c>
      <c r="B136" s="277"/>
      <c r="C136" s="277"/>
      <c r="D136" s="277"/>
      <c r="E136" s="277" t="s">
        <v>196</v>
      </c>
      <c r="F136" s="277"/>
      <c r="G136" s="200" t="s">
        <v>197</v>
      </c>
      <c r="H136" s="9">
        <v>0</v>
      </c>
      <c r="I136" s="12">
        <v>545</v>
      </c>
      <c r="J136" s="66">
        <f t="shared" si="26"/>
        <v>0</v>
      </c>
      <c r="K136" s="144"/>
      <c r="L136" s="33">
        <v>145.30000000000001</v>
      </c>
      <c r="M136" s="34">
        <v>145.30000000000001</v>
      </c>
      <c r="N136" s="35">
        <v>0.9</v>
      </c>
      <c r="O136" s="35">
        <v>1</v>
      </c>
      <c r="P136" s="35">
        <v>1</v>
      </c>
      <c r="Q136" s="36" t="s">
        <v>44</v>
      </c>
      <c r="R136" s="36" t="s">
        <v>44</v>
      </c>
      <c r="S136" s="36" t="s">
        <v>43</v>
      </c>
      <c r="T136" s="34">
        <f t="shared" si="18"/>
        <v>205.85000000000002</v>
      </c>
      <c r="U136" s="24"/>
      <c r="W136" s="52"/>
      <c r="X136" s="52"/>
      <c r="Y136" s="52"/>
      <c r="Z136" s="52"/>
      <c r="AA136" s="52"/>
      <c r="AB136" s="52"/>
      <c r="AC136" s="52"/>
    </row>
    <row r="137" spans="1:29" ht="28.5" customHeight="1" x14ac:dyDescent="0.3">
      <c r="A137" s="276" t="s">
        <v>198</v>
      </c>
      <c r="B137" s="277"/>
      <c r="C137" s="277"/>
      <c r="D137" s="277"/>
      <c r="E137" s="277" t="s">
        <v>199</v>
      </c>
      <c r="F137" s="213"/>
      <c r="G137" s="200" t="s">
        <v>197</v>
      </c>
      <c r="H137" s="9">
        <v>0</v>
      </c>
      <c r="I137" s="12">
        <v>495</v>
      </c>
      <c r="J137" s="66">
        <f t="shared" si="26"/>
        <v>0</v>
      </c>
      <c r="K137" s="144"/>
      <c r="L137" s="33">
        <v>223.6</v>
      </c>
      <c r="M137" s="34">
        <v>223.6</v>
      </c>
      <c r="N137" s="35">
        <v>1.1000000000000001</v>
      </c>
      <c r="O137" s="35">
        <v>1.25</v>
      </c>
      <c r="P137" s="35">
        <v>1</v>
      </c>
      <c r="Q137" s="36" t="s">
        <v>44</v>
      </c>
      <c r="R137" s="36" t="s">
        <v>44</v>
      </c>
      <c r="S137" s="36" t="s">
        <v>43</v>
      </c>
      <c r="T137" s="34">
        <f t="shared" si="18"/>
        <v>298.67500000000001</v>
      </c>
      <c r="U137" s="24"/>
      <c r="W137" s="52"/>
      <c r="X137" s="52"/>
      <c r="Y137" s="52"/>
      <c r="Z137" s="52"/>
      <c r="AA137" s="52"/>
      <c r="AB137" s="52"/>
      <c r="AC137" s="52"/>
    </row>
    <row r="138" spans="1:29" ht="15" customHeight="1" x14ac:dyDescent="0.3">
      <c r="A138" s="274" t="s">
        <v>166</v>
      </c>
      <c r="B138" s="275"/>
      <c r="C138" s="275"/>
      <c r="D138" s="275"/>
      <c r="E138" s="150"/>
      <c r="F138" s="150"/>
      <c r="G138" s="150" t="s">
        <v>17</v>
      </c>
      <c r="H138" s="151">
        <v>0</v>
      </c>
      <c r="I138" s="152">
        <f>_xlfn.CEILING.PRECISE(T138,0.25)</f>
        <v>99</v>
      </c>
      <c r="J138" s="153">
        <f t="shared" si="26"/>
        <v>0</v>
      </c>
      <c r="K138" s="144"/>
      <c r="L138" s="33">
        <v>90</v>
      </c>
      <c r="M138" s="34">
        <v>99</v>
      </c>
      <c r="N138" s="35">
        <v>0</v>
      </c>
      <c r="O138" s="35">
        <v>0</v>
      </c>
      <c r="P138" s="35">
        <v>1</v>
      </c>
      <c r="Q138" s="36" t="s">
        <v>44</v>
      </c>
      <c r="R138" s="36" t="s">
        <v>43</v>
      </c>
      <c r="S138" s="36" t="str">
        <f>IF(L138="","",IF(OR(Q138="ja",R138="ja"),"Nee","Ja"))</f>
        <v>Nee</v>
      </c>
      <c r="T138" s="34">
        <f>IF(S138="Ja",((((M138-(M138*$N$7))+(N138*$N$10)+(O138*$N$11))*P138)*($N$8+1)),(((M138)+(N138*$N$10)+(O138*$N$11))*P138)*($N$8+1))</f>
        <v>99</v>
      </c>
      <c r="U138" s="24" t="s">
        <v>114</v>
      </c>
      <c r="W138" s="52"/>
      <c r="X138" s="52"/>
      <c r="Y138" s="52"/>
      <c r="Z138" s="52"/>
      <c r="AA138" s="52"/>
      <c r="AB138" s="52"/>
      <c r="AC138" s="52"/>
    </row>
    <row r="139" spans="1:29" ht="15" customHeight="1" x14ac:dyDescent="0.3">
      <c r="A139" s="274" t="s">
        <v>165</v>
      </c>
      <c r="B139" s="275"/>
      <c r="C139" s="275"/>
      <c r="D139" s="275"/>
      <c r="E139" s="150"/>
      <c r="F139" s="150"/>
      <c r="G139" s="150" t="s">
        <v>17</v>
      </c>
      <c r="H139" s="151">
        <v>0</v>
      </c>
      <c r="I139" s="152" t="s">
        <v>181</v>
      </c>
      <c r="J139" s="153"/>
      <c r="K139" s="144"/>
      <c r="L139" s="33">
        <v>237.5</v>
      </c>
      <c r="M139" s="34">
        <v>261.5</v>
      </c>
      <c r="N139" s="35">
        <v>0</v>
      </c>
      <c r="O139" s="35">
        <v>0</v>
      </c>
      <c r="P139" s="35">
        <v>1</v>
      </c>
      <c r="Q139" s="36" t="s">
        <v>44</v>
      </c>
      <c r="R139" s="36" t="s">
        <v>43</v>
      </c>
      <c r="S139" s="36" t="str">
        <f t="shared" ref="S139:S142" si="27">IF(L139="","",IF(OR(Q139="ja",R139="ja"),"Nee","Ja"))</f>
        <v>Nee</v>
      </c>
      <c r="T139" s="34">
        <f t="shared" ref="T139:T142" si="28">IF(S139="Ja",((((M139-(M139*$N$7))+(N139*$N$10)+(O139*$N$11))*P139)*($N$8+1)),(((M139)+(N139*$N$10)+(O139*$N$11))*P139)*($N$8+1))</f>
        <v>261.5</v>
      </c>
      <c r="U139" s="24" t="s">
        <v>114</v>
      </c>
      <c r="W139" s="52"/>
      <c r="X139" s="52"/>
      <c r="Y139" s="52"/>
      <c r="Z139" s="52"/>
      <c r="AA139" s="52"/>
      <c r="AB139" s="52"/>
      <c r="AC139" s="52"/>
    </row>
    <row r="140" spans="1:29" x14ac:dyDescent="0.3">
      <c r="A140" s="274" t="s">
        <v>112</v>
      </c>
      <c r="B140" s="275"/>
      <c r="C140" s="275"/>
      <c r="D140" s="275"/>
      <c r="E140" s="150"/>
      <c r="F140" s="150"/>
      <c r="G140" s="150" t="s">
        <v>17</v>
      </c>
      <c r="H140" s="151">
        <v>0</v>
      </c>
      <c r="I140" s="152">
        <f t="shared" si="19"/>
        <v>130</v>
      </c>
      <c r="J140" s="153">
        <f t="shared" si="26"/>
        <v>0</v>
      </c>
      <c r="K140" s="144"/>
      <c r="L140" s="33">
        <v>118</v>
      </c>
      <c r="M140" s="34">
        <v>129.80000000000001</v>
      </c>
      <c r="N140" s="35">
        <v>0</v>
      </c>
      <c r="O140" s="35">
        <v>0</v>
      </c>
      <c r="P140" s="35">
        <v>1</v>
      </c>
      <c r="Q140" s="36" t="s">
        <v>44</v>
      </c>
      <c r="R140" s="36" t="s">
        <v>43</v>
      </c>
      <c r="S140" s="36" t="str">
        <f t="shared" si="27"/>
        <v>Nee</v>
      </c>
      <c r="T140" s="34">
        <f t="shared" si="28"/>
        <v>129.80000000000001</v>
      </c>
      <c r="U140" s="24" t="s">
        <v>114</v>
      </c>
      <c r="W140" s="52"/>
      <c r="X140" s="52"/>
      <c r="Y140" s="52"/>
      <c r="Z140" s="52"/>
      <c r="AA140" s="52"/>
      <c r="AB140" s="52"/>
      <c r="AC140" s="52"/>
    </row>
    <row r="141" spans="1:29" x14ac:dyDescent="0.3">
      <c r="A141" s="274" t="s">
        <v>164</v>
      </c>
      <c r="B141" s="275"/>
      <c r="C141" s="275"/>
      <c r="D141" s="275"/>
      <c r="E141" s="150"/>
      <c r="F141" s="150"/>
      <c r="G141" s="150" t="s">
        <v>17</v>
      </c>
      <c r="H141" s="151">
        <v>0</v>
      </c>
      <c r="I141" s="152">
        <f t="shared" si="19"/>
        <v>326.75</v>
      </c>
      <c r="J141" s="153">
        <f t="shared" si="26"/>
        <v>0</v>
      </c>
      <c r="K141" s="144"/>
      <c r="L141" s="60">
        <v>297</v>
      </c>
      <c r="M141" s="61">
        <v>326.7</v>
      </c>
      <c r="N141" s="148">
        <v>0</v>
      </c>
      <c r="O141" s="148">
        <v>0</v>
      </c>
      <c r="P141" s="148">
        <v>1</v>
      </c>
      <c r="Q141" s="149" t="s">
        <v>44</v>
      </c>
      <c r="R141" s="149" t="s">
        <v>43</v>
      </c>
      <c r="S141" s="149" t="str">
        <f t="shared" si="27"/>
        <v>Nee</v>
      </c>
      <c r="T141" s="61">
        <f t="shared" si="28"/>
        <v>326.7</v>
      </c>
      <c r="U141" s="62" t="s">
        <v>114</v>
      </c>
      <c r="W141" s="52"/>
      <c r="X141" s="52"/>
      <c r="Y141" s="52"/>
      <c r="Z141" s="52"/>
      <c r="AA141" s="52"/>
      <c r="AB141" s="52"/>
      <c r="AC141" s="52"/>
    </row>
    <row r="142" spans="1:29" ht="15" customHeight="1" thickBot="1" x14ac:dyDescent="0.35">
      <c r="A142" s="274" t="s">
        <v>113</v>
      </c>
      <c r="B142" s="275"/>
      <c r="C142" s="275"/>
      <c r="D142" s="275"/>
      <c r="E142" s="150"/>
      <c r="F142" s="150"/>
      <c r="G142" s="150" t="s">
        <v>17</v>
      </c>
      <c r="H142" s="151">
        <v>0</v>
      </c>
      <c r="I142" s="154">
        <f t="shared" si="19"/>
        <v>418</v>
      </c>
      <c r="J142" s="153">
        <f t="shared" si="26"/>
        <v>0</v>
      </c>
      <c r="K142" s="144"/>
      <c r="L142" s="38">
        <v>380</v>
      </c>
      <c r="M142" s="39">
        <v>418</v>
      </c>
      <c r="N142" s="117">
        <v>0</v>
      </c>
      <c r="O142" s="117">
        <v>0</v>
      </c>
      <c r="P142" s="117">
        <v>1</v>
      </c>
      <c r="Q142" s="118" t="s">
        <v>44</v>
      </c>
      <c r="R142" s="118" t="s">
        <v>43</v>
      </c>
      <c r="S142" s="118" t="str">
        <f t="shared" si="27"/>
        <v>Nee</v>
      </c>
      <c r="T142" s="39">
        <f t="shared" si="28"/>
        <v>418</v>
      </c>
      <c r="U142" s="40" t="s">
        <v>114</v>
      </c>
      <c r="W142" s="52"/>
      <c r="X142" s="52"/>
      <c r="Y142" s="52"/>
      <c r="Z142" s="52"/>
      <c r="AA142" s="52"/>
      <c r="AB142" s="52"/>
      <c r="AC142" s="52"/>
    </row>
    <row r="143" spans="1:29" s="63" customFormat="1" ht="15" customHeight="1" thickBot="1" x14ac:dyDescent="0.6">
      <c r="A143" s="155"/>
      <c r="B143" s="156"/>
      <c r="C143" s="156"/>
      <c r="D143" s="156"/>
      <c r="E143" s="156"/>
      <c r="F143" s="156"/>
      <c r="G143" s="156"/>
      <c r="H143" s="254" t="s">
        <v>151</v>
      </c>
      <c r="I143" s="254"/>
      <c r="J143" s="135">
        <f>SUM(J113:J142)</f>
        <v>0</v>
      </c>
      <c r="L143" s="41"/>
      <c r="M143" s="41"/>
      <c r="N143" s="41"/>
      <c r="O143" s="41"/>
      <c r="P143" s="41"/>
      <c r="Q143" s="41"/>
      <c r="R143" s="41"/>
      <c r="S143" s="41"/>
      <c r="T143" s="42"/>
      <c r="U143" s="43"/>
      <c r="V143" s="2"/>
      <c r="W143" s="2"/>
      <c r="X143" s="2"/>
      <c r="Y143" s="2"/>
      <c r="Z143" s="2"/>
      <c r="AA143" s="2"/>
      <c r="AB143" s="2"/>
      <c r="AC143" s="2"/>
    </row>
    <row r="144" spans="1:29" s="63" customFormat="1" ht="15" customHeight="1" thickBot="1" x14ac:dyDescent="0.6">
      <c r="A144" s="157"/>
      <c r="B144" s="158"/>
      <c r="C144" s="158"/>
      <c r="D144" s="158"/>
      <c r="E144" s="158"/>
      <c r="F144" s="158"/>
      <c r="G144" s="158"/>
      <c r="H144" s="255" t="s">
        <v>4</v>
      </c>
      <c r="I144" s="255"/>
      <c r="J144" s="134">
        <f>J49+J90+J143</f>
        <v>0</v>
      </c>
      <c r="L144" s="41"/>
      <c r="M144" s="41"/>
      <c r="N144" s="41"/>
      <c r="O144" s="41"/>
      <c r="P144" s="41"/>
      <c r="Q144" s="41"/>
      <c r="R144" s="41"/>
      <c r="S144" s="41"/>
      <c r="T144" s="42"/>
      <c r="U144" s="43"/>
      <c r="V144" s="2"/>
      <c r="W144" s="2"/>
      <c r="X144" s="2"/>
      <c r="Y144" s="2"/>
      <c r="Z144" s="2"/>
      <c r="AA144" s="2"/>
      <c r="AB144" s="2"/>
      <c r="AC144" s="2"/>
    </row>
    <row r="145" spans="1:29" ht="14.25" customHeight="1" x14ac:dyDescent="0.3">
      <c r="A145" s="262"/>
      <c r="B145" s="263"/>
      <c r="C145" s="263"/>
      <c r="D145" s="263"/>
      <c r="E145" s="167"/>
      <c r="F145" s="167"/>
      <c r="G145" s="167"/>
      <c r="H145" s="168"/>
      <c r="I145" s="169"/>
      <c r="J145" s="170"/>
      <c r="K145" s="166"/>
      <c r="L145" s="33">
        <v>223.6</v>
      </c>
      <c r="M145" s="34">
        <v>223.6</v>
      </c>
      <c r="N145" s="35">
        <v>1.1000000000000001</v>
      </c>
      <c r="O145" s="35">
        <v>1.25</v>
      </c>
      <c r="P145" s="35">
        <v>1</v>
      </c>
      <c r="Q145" s="36" t="s">
        <v>44</v>
      </c>
      <c r="R145" s="36" t="s">
        <v>44</v>
      </c>
      <c r="S145" s="36" t="s">
        <v>43</v>
      </c>
      <c r="T145" s="34">
        <f t="shared" ref="T145:T149" si="29">IF(S145="Ja",((((M145-(M145*$N$7))+(N145*$N$10)+(O145*$N$11))*P145)*($N$8+1)),(((M145)+(N145*$N$10)+(O145*$N$11))*P145)*($N$8+1))</f>
        <v>298.67500000000001</v>
      </c>
      <c r="U145" s="24"/>
      <c r="W145" s="52"/>
      <c r="X145" s="52"/>
      <c r="Y145" s="52"/>
      <c r="Z145" s="52"/>
      <c r="AA145" s="52"/>
      <c r="AB145" s="52"/>
      <c r="AC145" s="52"/>
    </row>
    <row r="146" spans="1:29" ht="14.25" customHeight="1" x14ac:dyDescent="0.3">
      <c r="A146" s="264"/>
      <c r="B146" s="265"/>
      <c r="C146" s="265"/>
      <c r="D146" s="265"/>
      <c r="E146" s="171"/>
      <c r="F146" s="171"/>
      <c r="G146" s="171"/>
      <c r="H146" s="172"/>
      <c r="I146" s="173"/>
      <c r="J146" s="174"/>
      <c r="K146" s="166"/>
      <c r="L146" s="33">
        <v>279.60000000000002</v>
      </c>
      <c r="M146" s="34">
        <v>279.60000000000002</v>
      </c>
      <c r="N146" s="35">
        <v>1.2</v>
      </c>
      <c r="O146" s="35">
        <v>1.5</v>
      </c>
      <c r="P146" s="35">
        <v>1</v>
      </c>
      <c r="Q146" s="36" t="s">
        <v>44</v>
      </c>
      <c r="R146" s="36" t="s">
        <v>44</v>
      </c>
      <c r="S146" s="36" t="s">
        <v>43</v>
      </c>
      <c r="T146" s="34">
        <f t="shared" si="29"/>
        <v>366.75</v>
      </c>
      <c r="U146" s="24"/>
      <c r="W146" s="52"/>
      <c r="X146" s="52"/>
      <c r="Y146" s="52"/>
      <c r="Z146" s="52"/>
      <c r="AA146" s="52"/>
      <c r="AB146" s="52"/>
      <c r="AC146" s="52"/>
    </row>
    <row r="147" spans="1:29" ht="14.25" customHeight="1" x14ac:dyDescent="0.3">
      <c r="A147" s="264"/>
      <c r="B147" s="265"/>
      <c r="C147" s="265"/>
      <c r="D147" s="265"/>
      <c r="E147" s="171"/>
      <c r="F147" s="171"/>
      <c r="G147" s="171"/>
      <c r="H147" s="172"/>
      <c r="I147" s="173"/>
      <c r="J147" s="174"/>
      <c r="K147" s="166"/>
      <c r="L147" s="33">
        <v>56</v>
      </c>
      <c r="M147" s="34">
        <v>28</v>
      </c>
      <c r="N147" s="35">
        <v>0.2</v>
      </c>
      <c r="O147" s="35">
        <v>1.5</v>
      </c>
      <c r="P147" s="35">
        <v>1</v>
      </c>
      <c r="Q147" s="36" t="s">
        <v>44</v>
      </c>
      <c r="R147" s="36" t="s">
        <v>43</v>
      </c>
      <c r="S147" s="36" t="s">
        <v>44</v>
      </c>
      <c r="T147" s="34">
        <f t="shared" si="29"/>
        <v>90.65</v>
      </c>
      <c r="U147" s="24" t="s">
        <v>77</v>
      </c>
      <c r="W147" s="52"/>
      <c r="X147" s="52"/>
      <c r="Y147" s="52"/>
      <c r="Z147" s="52"/>
      <c r="AA147" s="52"/>
      <c r="AB147" s="52"/>
      <c r="AC147" s="52"/>
    </row>
    <row r="148" spans="1:29" ht="14.25" customHeight="1" x14ac:dyDescent="0.3">
      <c r="A148" s="264"/>
      <c r="B148" s="265"/>
      <c r="C148" s="265"/>
      <c r="D148" s="265"/>
      <c r="E148" s="171"/>
      <c r="F148" s="171"/>
      <c r="G148" s="171"/>
      <c r="H148" s="172"/>
      <c r="I148" s="173"/>
      <c r="J148" s="174"/>
      <c r="K148" s="166"/>
      <c r="L148" s="33">
        <v>84</v>
      </c>
      <c r="M148" s="34">
        <v>42</v>
      </c>
      <c r="N148" s="35">
        <v>0.2</v>
      </c>
      <c r="O148" s="35">
        <v>1.75</v>
      </c>
      <c r="P148" s="35">
        <v>1</v>
      </c>
      <c r="Q148" s="36" t="s">
        <v>44</v>
      </c>
      <c r="R148" s="36" t="s">
        <v>43</v>
      </c>
      <c r="S148" s="36" t="s">
        <v>44</v>
      </c>
      <c r="T148" s="34">
        <f t="shared" si="29"/>
        <v>114.27500000000001</v>
      </c>
      <c r="U148" s="24" t="s">
        <v>77</v>
      </c>
      <c r="W148" s="52"/>
      <c r="X148" s="52"/>
      <c r="Y148" s="52"/>
      <c r="Z148" s="52"/>
      <c r="AA148" s="52"/>
      <c r="AB148" s="52"/>
      <c r="AC148" s="52"/>
    </row>
    <row r="149" spans="1:29" ht="15" customHeight="1" x14ac:dyDescent="0.3">
      <c r="A149" s="264"/>
      <c r="B149" s="265"/>
      <c r="C149" s="265"/>
      <c r="D149" s="265"/>
      <c r="E149" s="171"/>
      <c r="F149" s="171"/>
      <c r="G149" s="171"/>
      <c r="H149" s="172"/>
      <c r="I149" s="173"/>
      <c r="J149" s="174"/>
      <c r="K149" s="166"/>
      <c r="L149" s="33">
        <v>112</v>
      </c>
      <c r="M149" s="34">
        <v>56</v>
      </c>
      <c r="N149" s="35">
        <v>0.2</v>
      </c>
      <c r="O149" s="35">
        <v>2</v>
      </c>
      <c r="P149" s="35">
        <v>1</v>
      </c>
      <c r="Q149" s="36" t="s">
        <v>44</v>
      </c>
      <c r="R149" s="36" t="s">
        <v>43</v>
      </c>
      <c r="S149" s="36" t="s">
        <v>44</v>
      </c>
      <c r="T149" s="34">
        <f t="shared" si="29"/>
        <v>137.9</v>
      </c>
      <c r="U149" s="24" t="s">
        <v>77</v>
      </c>
      <c r="W149" s="52"/>
      <c r="X149" s="52"/>
      <c r="Y149" s="52"/>
      <c r="Z149" s="52"/>
      <c r="AA149" s="52"/>
      <c r="AB149" s="52"/>
      <c r="AC149" s="52"/>
    </row>
    <row r="150" spans="1:29" ht="15" customHeight="1" x14ac:dyDescent="0.3">
      <c r="A150" s="266"/>
      <c r="B150" s="267"/>
      <c r="C150" s="267"/>
      <c r="D150" s="267"/>
      <c r="E150" s="175"/>
      <c r="F150" s="175"/>
      <c r="G150" s="175"/>
      <c r="H150" s="176"/>
      <c r="I150" s="177"/>
      <c r="J150" s="178"/>
      <c r="K150" s="166"/>
      <c r="L150" s="33">
        <v>90</v>
      </c>
      <c r="M150" s="34">
        <v>90</v>
      </c>
      <c r="N150" s="35">
        <v>0</v>
      </c>
      <c r="O150" s="35">
        <v>0</v>
      </c>
      <c r="P150" s="35">
        <v>1</v>
      </c>
      <c r="Q150" s="36" t="s">
        <v>44</v>
      </c>
      <c r="R150" s="36" t="s">
        <v>43</v>
      </c>
      <c r="S150" s="36" t="str">
        <f>IF(L150="","",IF(OR(Q150="ja",R150="ja"),"Nee","Ja"))</f>
        <v>Nee</v>
      </c>
      <c r="T150" s="34">
        <f>IF(S150="Ja",((((M150-(M150*$N$7))+(N150*$N$10)+(O150*$N$11))*P150)*($N$8+1)),(((M150)+(N150*$N$10)+(O150*$N$11))*P150)*($N$8+1))</f>
        <v>90</v>
      </c>
      <c r="U150" s="24" t="s">
        <v>114</v>
      </c>
      <c r="W150" s="52"/>
      <c r="X150" s="52"/>
      <c r="Y150" s="52"/>
      <c r="Z150" s="52"/>
      <c r="AA150" s="52"/>
      <c r="AB150" s="52"/>
      <c r="AC150" s="52"/>
    </row>
    <row r="151" spans="1:29" x14ac:dyDescent="0.3">
      <c r="A151" s="266"/>
      <c r="B151" s="267"/>
      <c r="C151" s="267"/>
      <c r="D151" s="267"/>
      <c r="E151" s="175"/>
      <c r="F151" s="175"/>
      <c r="G151" s="175"/>
      <c r="H151" s="176"/>
      <c r="I151" s="177"/>
      <c r="J151" s="178"/>
      <c r="K151" s="166"/>
      <c r="L151" s="33">
        <v>237.5</v>
      </c>
      <c r="M151" s="34">
        <v>237.5</v>
      </c>
      <c r="N151" s="35">
        <v>0</v>
      </c>
      <c r="O151" s="35">
        <v>0</v>
      </c>
      <c r="P151" s="35">
        <v>1</v>
      </c>
      <c r="Q151" s="36" t="s">
        <v>44</v>
      </c>
      <c r="R151" s="36" t="s">
        <v>43</v>
      </c>
      <c r="S151" s="36" t="str">
        <f t="shared" ref="S151:S155" si="30">IF(L151="","",IF(OR(Q151="ja",R151="ja"),"Nee","Ja"))</f>
        <v>Nee</v>
      </c>
      <c r="T151" s="34">
        <f t="shared" ref="T151:T155" si="31">IF(S151="Ja",((((M151-(M151*$N$7))+(N151*$N$10)+(O151*$N$11))*P151)*($N$8+1)),(((M151)+(N151*$N$10)+(O151*$N$11))*P151)*($N$8+1))</f>
        <v>237.5</v>
      </c>
      <c r="U151" s="24" t="s">
        <v>114</v>
      </c>
      <c r="W151" s="52"/>
      <c r="X151" s="52"/>
      <c r="Y151" s="52"/>
      <c r="Z151" s="52"/>
      <c r="AA151" s="52"/>
      <c r="AB151" s="52"/>
      <c r="AC151" s="52"/>
    </row>
    <row r="152" spans="1:29" x14ac:dyDescent="0.3">
      <c r="A152" s="179"/>
      <c r="B152" s="180"/>
      <c r="C152" s="180"/>
      <c r="D152" s="180"/>
      <c r="E152" s="175"/>
      <c r="F152" s="175"/>
      <c r="G152" s="175"/>
      <c r="H152" s="176"/>
      <c r="I152" s="177"/>
      <c r="J152" s="178"/>
      <c r="K152" s="166"/>
      <c r="L152" s="33"/>
      <c r="M152" s="34"/>
      <c r="N152" s="35"/>
      <c r="O152" s="35"/>
      <c r="P152" s="35"/>
      <c r="Q152" s="36"/>
      <c r="R152" s="36"/>
      <c r="S152" s="36"/>
      <c r="T152" s="34"/>
      <c r="U152" s="24"/>
      <c r="W152" s="52"/>
      <c r="X152" s="52"/>
      <c r="Y152" s="52"/>
      <c r="Z152" s="52"/>
      <c r="AA152" s="52"/>
      <c r="AB152" s="52"/>
      <c r="AC152" s="52"/>
    </row>
    <row r="153" spans="1:29" ht="15" customHeight="1" x14ac:dyDescent="0.3">
      <c r="A153" s="268" t="s">
        <v>190</v>
      </c>
      <c r="B153" s="269"/>
      <c r="C153" s="269"/>
      <c r="D153" s="269"/>
      <c r="E153" s="269"/>
      <c r="F153" s="269"/>
      <c r="G153" s="269"/>
      <c r="H153" s="269"/>
      <c r="I153" s="269"/>
      <c r="J153" s="270"/>
      <c r="K153" s="166"/>
      <c r="L153" s="33">
        <v>118</v>
      </c>
      <c r="M153" s="34">
        <v>118</v>
      </c>
      <c r="N153" s="35">
        <v>0</v>
      </c>
      <c r="O153" s="35">
        <v>0</v>
      </c>
      <c r="P153" s="35">
        <v>1</v>
      </c>
      <c r="Q153" s="36" t="s">
        <v>44</v>
      </c>
      <c r="R153" s="36" t="s">
        <v>43</v>
      </c>
      <c r="S153" s="36" t="str">
        <f t="shared" si="30"/>
        <v>Nee</v>
      </c>
      <c r="T153" s="34">
        <f t="shared" si="31"/>
        <v>118</v>
      </c>
      <c r="U153" s="24" t="s">
        <v>114</v>
      </c>
      <c r="W153" s="52"/>
      <c r="X153" s="52"/>
      <c r="Y153" s="52"/>
      <c r="Z153" s="52"/>
      <c r="AA153" s="52"/>
      <c r="AB153" s="52"/>
      <c r="AC153" s="52"/>
    </row>
    <row r="154" spans="1:29" ht="15" customHeight="1" x14ac:dyDescent="0.3">
      <c r="A154" s="268"/>
      <c r="B154" s="269"/>
      <c r="C154" s="269"/>
      <c r="D154" s="269"/>
      <c r="E154" s="269"/>
      <c r="F154" s="269"/>
      <c r="G154" s="269"/>
      <c r="H154" s="269"/>
      <c r="I154" s="269"/>
      <c r="J154" s="270"/>
      <c r="K154" s="166"/>
      <c r="L154" s="60">
        <v>297</v>
      </c>
      <c r="M154" s="61">
        <v>297</v>
      </c>
      <c r="N154" s="148">
        <v>0</v>
      </c>
      <c r="O154" s="148">
        <v>0</v>
      </c>
      <c r="P154" s="148">
        <v>1</v>
      </c>
      <c r="Q154" s="149" t="s">
        <v>44</v>
      </c>
      <c r="R154" s="149" t="s">
        <v>43</v>
      </c>
      <c r="S154" s="149" t="str">
        <f t="shared" si="30"/>
        <v>Nee</v>
      </c>
      <c r="T154" s="61">
        <f t="shared" si="31"/>
        <v>297</v>
      </c>
      <c r="U154" s="62" t="s">
        <v>114</v>
      </c>
      <c r="W154" s="52"/>
      <c r="X154" s="52"/>
      <c r="Y154" s="52"/>
      <c r="Z154" s="52"/>
      <c r="AA154" s="52"/>
      <c r="AB154" s="52"/>
      <c r="AC154" s="52"/>
    </row>
    <row r="155" spans="1:29" s="63" customFormat="1" ht="15" customHeight="1" thickBot="1" x14ac:dyDescent="0.6">
      <c r="A155" s="271"/>
      <c r="B155" s="272"/>
      <c r="C155" s="272"/>
      <c r="D155" s="272"/>
      <c r="E155" s="272"/>
      <c r="F155" s="272"/>
      <c r="G155" s="272"/>
      <c r="H155" s="272"/>
      <c r="I155" s="272"/>
      <c r="J155" s="273"/>
      <c r="K155" s="166"/>
      <c r="L155" s="38">
        <v>380</v>
      </c>
      <c r="M155" s="39">
        <v>380</v>
      </c>
      <c r="N155" s="117">
        <v>0</v>
      </c>
      <c r="O155" s="117">
        <v>0</v>
      </c>
      <c r="P155" s="117">
        <v>1</v>
      </c>
      <c r="Q155" s="118" t="s">
        <v>44</v>
      </c>
      <c r="R155" s="118" t="s">
        <v>43</v>
      </c>
      <c r="S155" s="118" t="str">
        <f t="shared" si="30"/>
        <v>Nee</v>
      </c>
      <c r="T155" s="39">
        <f t="shared" si="31"/>
        <v>380</v>
      </c>
      <c r="U155" s="40" t="s">
        <v>114</v>
      </c>
      <c r="V155" s="2"/>
      <c r="W155" s="2"/>
      <c r="X155" s="2"/>
      <c r="Y155" s="2"/>
      <c r="Z155" s="2"/>
      <c r="AA155" s="2"/>
      <c r="AB155" s="2"/>
      <c r="AC155" s="2"/>
    </row>
    <row r="156" spans="1:29" ht="29.4" thickBot="1" x14ac:dyDescent="0.6">
      <c r="A156" s="256" t="s">
        <v>161</v>
      </c>
      <c r="B156" s="257"/>
      <c r="C156" s="257"/>
      <c r="D156" s="257"/>
      <c r="E156" s="257"/>
      <c r="F156" s="257"/>
      <c r="G156" s="257"/>
      <c r="H156" s="257"/>
      <c r="I156" s="257"/>
      <c r="J156" s="258"/>
      <c r="L156" s="63"/>
      <c r="M156" s="63"/>
      <c r="N156" s="63"/>
      <c r="O156" s="63"/>
      <c r="P156" s="63"/>
      <c r="Q156" s="63"/>
      <c r="R156" s="63"/>
      <c r="S156" s="63"/>
      <c r="T156" s="63"/>
      <c r="U156" s="63"/>
      <c r="W156" s="63"/>
      <c r="X156" s="63"/>
      <c r="Y156" s="63"/>
      <c r="Z156" s="63"/>
      <c r="AA156" s="63"/>
      <c r="AB156" s="63"/>
      <c r="AC156" s="63"/>
    </row>
    <row r="157" spans="1:29" ht="30" customHeight="1" x14ac:dyDescent="0.3">
      <c r="A157" s="259" t="s">
        <v>32</v>
      </c>
      <c r="B157" s="260"/>
      <c r="C157" s="260" t="s">
        <v>33</v>
      </c>
      <c r="D157" s="260"/>
      <c r="E157" s="260" t="s">
        <v>92</v>
      </c>
      <c r="F157" s="260"/>
      <c r="G157" s="260" t="s">
        <v>93</v>
      </c>
      <c r="H157" s="260"/>
      <c r="I157" s="260" t="s">
        <v>94</v>
      </c>
      <c r="J157" s="261"/>
    </row>
    <row r="158" spans="1:29" x14ac:dyDescent="0.3">
      <c r="A158" s="234"/>
      <c r="B158" s="235"/>
      <c r="C158" s="235"/>
      <c r="D158" s="235"/>
      <c r="E158" s="235"/>
      <c r="F158" s="235"/>
      <c r="G158" s="235"/>
      <c r="H158" s="235"/>
      <c r="I158" s="235"/>
      <c r="J158" s="238"/>
    </row>
    <row r="159" spans="1:29" x14ac:dyDescent="0.3">
      <c r="A159" s="234"/>
      <c r="B159" s="235"/>
      <c r="C159" s="235"/>
      <c r="D159" s="235"/>
      <c r="E159" s="235"/>
      <c r="F159" s="235"/>
      <c r="G159" s="235"/>
      <c r="H159" s="235"/>
      <c r="I159" s="235"/>
      <c r="J159" s="238"/>
    </row>
    <row r="160" spans="1:29" x14ac:dyDescent="0.3">
      <c r="A160" s="234"/>
      <c r="B160" s="235"/>
      <c r="C160" s="235"/>
      <c r="D160" s="235"/>
      <c r="E160" s="235"/>
      <c r="F160" s="235"/>
      <c r="G160" s="235"/>
      <c r="H160" s="235"/>
      <c r="I160" s="235"/>
      <c r="J160" s="238"/>
    </row>
    <row r="161" spans="1:31" x14ac:dyDescent="0.3">
      <c r="A161" s="234"/>
      <c r="B161" s="235"/>
      <c r="C161" s="235"/>
      <c r="D161" s="235"/>
      <c r="E161" s="235"/>
      <c r="F161" s="235"/>
      <c r="G161" s="235"/>
      <c r="H161" s="235"/>
      <c r="I161" s="235"/>
      <c r="J161" s="238"/>
    </row>
    <row r="162" spans="1:31" x14ac:dyDescent="0.3">
      <c r="A162" s="234"/>
      <c r="B162" s="235"/>
      <c r="C162" s="235"/>
      <c r="D162" s="235"/>
      <c r="E162" s="235"/>
      <c r="F162" s="235"/>
      <c r="G162" s="235"/>
      <c r="H162" s="235"/>
      <c r="I162" s="235"/>
      <c r="J162" s="238"/>
    </row>
    <row r="163" spans="1:31" x14ac:dyDescent="0.3">
      <c r="A163" s="234"/>
      <c r="B163" s="235"/>
      <c r="C163" s="235"/>
      <c r="D163" s="235"/>
      <c r="E163" s="235"/>
      <c r="F163" s="235"/>
      <c r="G163" s="235"/>
      <c r="H163" s="235"/>
      <c r="I163" s="235"/>
      <c r="J163" s="238"/>
    </row>
    <row r="164" spans="1:31" x14ac:dyDescent="0.3">
      <c r="A164" s="234"/>
      <c r="B164" s="235"/>
      <c r="C164" s="235"/>
      <c r="D164" s="235"/>
      <c r="E164" s="235"/>
      <c r="F164" s="235"/>
      <c r="G164" s="235"/>
      <c r="H164" s="235"/>
      <c r="I164" s="235"/>
      <c r="J164" s="238"/>
    </row>
    <row r="165" spans="1:31" s="1" customFormat="1" x14ac:dyDescent="0.3">
      <c r="A165" s="234"/>
      <c r="B165" s="235"/>
      <c r="C165" s="235"/>
      <c r="D165" s="235"/>
      <c r="E165" s="235"/>
      <c r="F165" s="235"/>
      <c r="G165" s="235"/>
      <c r="H165" s="235"/>
      <c r="I165" s="235"/>
      <c r="J165" s="238"/>
      <c r="L165" s="2"/>
      <c r="M165" s="2"/>
      <c r="N165" s="2"/>
      <c r="O165" s="2"/>
      <c r="P165" s="2"/>
      <c r="Q165" s="2"/>
      <c r="R165" s="2"/>
      <c r="S165" s="2"/>
      <c r="T165" s="2"/>
      <c r="U165" s="2"/>
      <c r="V165" s="2"/>
      <c r="W165" s="2"/>
      <c r="X165" s="2"/>
      <c r="Y165" s="2"/>
      <c r="Z165" s="2"/>
      <c r="AA165" s="2"/>
      <c r="AB165" s="2"/>
      <c r="AC165" s="2"/>
      <c r="AD165" s="2"/>
      <c r="AE165" s="2"/>
    </row>
    <row r="166" spans="1:31" s="1" customFormat="1" x14ac:dyDescent="0.3">
      <c r="A166" s="234"/>
      <c r="B166" s="235"/>
      <c r="C166" s="235"/>
      <c r="D166" s="235"/>
      <c r="E166" s="235"/>
      <c r="F166" s="235"/>
      <c r="G166" s="235"/>
      <c r="H166" s="235"/>
      <c r="I166" s="235"/>
      <c r="J166" s="238"/>
      <c r="L166" s="2"/>
      <c r="M166" s="2"/>
      <c r="N166" s="2"/>
      <c r="O166" s="2"/>
      <c r="P166" s="2"/>
      <c r="Q166" s="2"/>
      <c r="R166" s="2"/>
      <c r="S166" s="2"/>
      <c r="T166" s="2"/>
      <c r="U166" s="2"/>
      <c r="V166" s="2"/>
      <c r="W166" s="2"/>
      <c r="X166" s="2"/>
      <c r="Y166" s="2"/>
      <c r="Z166" s="2"/>
      <c r="AA166" s="2"/>
      <c r="AB166" s="2"/>
      <c r="AC166" s="2"/>
      <c r="AD166" s="2"/>
      <c r="AE166" s="2"/>
    </row>
    <row r="167" spans="1:31" s="1" customFormat="1" x14ac:dyDescent="0.3">
      <c r="A167" s="234"/>
      <c r="B167" s="235"/>
      <c r="C167" s="235"/>
      <c r="D167" s="235"/>
      <c r="E167" s="235"/>
      <c r="F167" s="235"/>
      <c r="G167" s="235"/>
      <c r="H167" s="235"/>
      <c r="I167" s="235"/>
      <c r="J167" s="238"/>
      <c r="L167" s="2"/>
      <c r="M167" s="2"/>
      <c r="N167" s="2"/>
      <c r="O167" s="2"/>
      <c r="P167" s="2"/>
      <c r="Q167" s="2"/>
      <c r="R167" s="2"/>
      <c r="S167" s="2"/>
      <c r="T167" s="2"/>
      <c r="U167" s="2"/>
      <c r="V167" s="2"/>
      <c r="W167" s="2"/>
      <c r="X167" s="2"/>
      <c r="Y167" s="2"/>
      <c r="Z167" s="2"/>
      <c r="AA167" s="2"/>
      <c r="AB167" s="2"/>
      <c r="AC167" s="2"/>
      <c r="AD167" s="2"/>
      <c r="AE167" s="2"/>
    </row>
    <row r="168" spans="1:31" s="1" customFormat="1" ht="15" thickBot="1" x14ac:dyDescent="0.35">
      <c r="A168" s="236"/>
      <c r="B168" s="237"/>
      <c r="C168" s="237"/>
      <c r="D168" s="237"/>
      <c r="E168" s="237" t="s">
        <v>9</v>
      </c>
      <c r="F168" s="237"/>
      <c r="G168" s="237" t="s">
        <v>9</v>
      </c>
      <c r="H168" s="237"/>
      <c r="I168" s="237" t="s">
        <v>9</v>
      </c>
      <c r="J168" s="239"/>
      <c r="L168" s="2"/>
      <c r="M168" s="2"/>
      <c r="N168" s="2"/>
      <c r="O168" s="2"/>
      <c r="P168" s="2"/>
      <c r="Q168" s="2"/>
      <c r="R168" s="2"/>
      <c r="S168" s="2"/>
      <c r="T168" s="2"/>
      <c r="U168" s="2"/>
      <c r="V168" s="2"/>
      <c r="W168" s="2"/>
      <c r="X168" s="2"/>
      <c r="Y168" s="2"/>
      <c r="Z168" s="2"/>
      <c r="AA168" s="2"/>
      <c r="AB168" s="2"/>
      <c r="AC168" s="2"/>
      <c r="AD168" s="2"/>
      <c r="AE168" s="2"/>
    </row>
    <row r="169" spans="1:31" s="1" customFormat="1" ht="30" customHeight="1" x14ac:dyDescent="0.3">
      <c r="A169" s="250" t="s">
        <v>27</v>
      </c>
      <c r="B169" s="251"/>
      <c r="C169" s="251" t="s">
        <v>90</v>
      </c>
      <c r="D169" s="251"/>
      <c r="E169" s="252" t="s">
        <v>26</v>
      </c>
      <c r="F169" s="252"/>
      <c r="G169" s="251" t="s">
        <v>108</v>
      </c>
      <c r="H169" s="251"/>
      <c r="I169" s="251" t="s">
        <v>182</v>
      </c>
      <c r="J169" s="253"/>
      <c r="L169" s="2"/>
      <c r="M169" s="2"/>
      <c r="N169" s="2"/>
      <c r="O169" s="2"/>
      <c r="P169" s="2"/>
      <c r="Q169" s="2"/>
      <c r="R169" s="2"/>
      <c r="S169" s="2"/>
      <c r="T169" s="2"/>
      <c r="U169" s="2"/>
      <c r="V169" s="2"/>
      <c r="W169" s="2"/>
      <c r="X169" s="2"/>
      <c r="Y169" s="2"/>
      <c r="Z169" s="2"/>
      <c r="AA169" s="2"/>
      <c r="AB169" s="2"/>
      <c r="AC169" s="2"/>
      <c r="AD169" s="2"/>
      <c r="AE169" s="2"/>
    </row>
    <row r="170" spans="1:31" s="1" customFormat="1" x14ac:dyDescent="0.3">
      <c r="A170" s="234"/>
      <c r="B170" s="235"/>
      <c r="C170" s="235"/>
      <c r="D170" s="235"/>
      <c r="E170" s="235"/>
      <c r="F170" s="235"/>
      <c r="G170" s="235"/>
      <c r="H170" s="235"/>
      <c r="I170" s="235"/>
      <c r="J170" s="238"/>
      <c r="L170" s="2"/>
      <c r="M170" s="2"/>
      <c r="N170" s="2"/>
      <c r="O170" s="2"/>
      <c r="P170" s="2"/>
      <c r="Q170" s="2"/>
      <c r="R170" s="2"/>
      <c r="S170" s="2"/>
      <c r="T170" s="2"/>
      <c r="U170" s="2"/>
      <c r="V170" s="2"/>
      <c r="W170" s="2"/>
      <c r="X170" s="2"/>
      <c r="Y170" s="2"/>
      <c r="Z170" s="2"/>
      <c r="AA170" s="2"/>
      <c r="AB170" s="2"/>
      <c r="AC170" s="2"/>
      <c r="AD170" s="2"/>
      <c r="AE170" s="2"/>
    </row>
    <row r="171" spans="1:31" s="1" customFormat="1" x14ac:dyDescent="0.3">
      <c r="A171" s="234"/>
      <c r="B171" s="235"/>
      <c r="C171" s="235"/>
      <c r="D171" s="235"/>
      <c r="E171" s="235"/>
      <c r="F171" s="235"/>
      <c r="G171" s="235"/>
      <c r="H171" s="235"/>
      <c r="I171" s="235"/>
      <c r="J171" s="238"/>
      <c r="L171" s="2"/>
      <c r="M171" s="2"/>
      <c r="N171" s="2"/>
      <c r="O171" s="2"/>
      <c r="P171" s="2"/>
      <c r="Q171" s="2"/>
      <c r="R171" s="2"/>
      <c r="S171" s="2"/>
      <c r="T171" s="2"/>
      <c r="U171" s="2"/>
      <c r="V171" s="2"/>
      <c r="W171" s="2"/>
      <c r="X171" s="2"/>
      <c r="Y171" s="2"/>
      <c r="Z171" s="2"/>
      <c r="AA171" s="2"/>
      <c r="AB171" s="2"/>
      <c r="AC171" s="2"/>
      <c r="AD171" s="2"/>
      <c r="AE171" s="2"/>
    </row>
    <row r="172" spans="1:31" s="1" customFormat="1" x14ac:dyDescent="0.3">
      <c r="A172" s="234"/>
      <c r="B172" s="235"/>
      <c r="C172" s="235"/>
      <c r="D172" s="235"/>
      <c r="E172" s="235"/>
      <c r="F172" s="235"/>
      <c r="G172" s="235"/>
      <c r="H172" s="235"/>
      <c r="I172" s="235"/>
      <c r="J172" s="238"/>
      <c r="L172" s="2"/>
      <c r="M172" s="2"/>
      <c r="N172" s="2"/>
      <c r="O172" s="2"/>
      <c r="P172" s="2"/>
      <c r="Q172" s="2"/>
      <c r="R172" s="2"/>
      <c r="S172" s="2"/>
      <c r="T172" s="2"/>
      <c r="U172" s="2"/>
      <c r="V172" s="2"/>
      <c r="W172" s="2"/>
      <c r="X172" s="2"/>
      <c r="Y172" s="2"/>
      <c r="Z172" s="2"/>
      <c r="AA172" s="2"/>
      <c r="AB172" s="2"/>
      <c r="AC172" s="2"/>
      <c r="AD172" s="2"/>
      <c r="AE172" s="2"/>
    </row>
    <row r="173" spans="1:31" s="1" customFormat="1" x14ac:dyDescent="0.3">
      <c r="A173" s="234"/>
      <c r="B173" s="235"/>
      <c r="C173" s="235"/>
      <c r="D173" s="235"/>
      <c r="E173" s="235"/>
      <c r="F173" s="235"/>
      <c r="G173" s="235"/>
      <c r="H173" s="235"/>
      <c r="I173" s="235"/>
      <c r="J173" s="238"/>
      <c r="L173" s="2"/>
      <c r="M173" s="2"/>
      <c r="N173" s="2"/>
      <c r="O173" s="2"/>
      <c r="P173" s="2"/>
      <c r="Q173" s="2"/>
      <c r="R173" s="2"/>
      <c r="S173" s="2"/>
      <c r="T173" s="2"/>
      <c r="U173" s="2"/>
      <c r="V173" s="2"/>
      <c r="W173" s="2"/>
      <c r="X173" s="2"/>
      <c r="Y173" s="2"/>
      <c r="Z173" s="2"/>
      <c r="AA173" s="2"/>
      <c r="AB173" s="2"/>
      <c r="AC173" s="2"/>
      <c r="AD173" s="2"/>
      <c r="AE173" s="2"/>
    </row>
    <row r="174" spans="1:31" s="1" customFormat="1" x14ac:dyDescent="0.3">
      <c r="A174" s="234"/>
      <c r="B174" s="235"/>
      <c r="C174" s="235"/>
      <c r="D174" s="235"/>
      <c r="E174" s="235"/>
      <c r="F174" s="235"/>
      <c r="G174" s="235"/>
      <c r="H174" s="235"/>
      <c r="I174" s="235"/>
      <c r="J174" s="238"/>
      <c r="L174" s="2"/>
      <c r="M174" s="2"/>
      <c r="N174" s="2"/>
      <c r="O174" s="2"/>
      <c r="P174" s="2"/>
      <c r="Q174" s="2"/>
      <c r="R174" s="2"/>
      <c r="S174" s="2"/>
      <c r="T174" s="2"/>
      <c r="U174" s="2"/>
      <c r="V174" s="2"/>
      <c r="W174" s="2"/>
      <c r="X174" s="2"/>
      <c r="Y174" s="2"/>
      <c r="Z174" s="2"/>
      <c r="AA174" s="2"/>
      <c r="AB174" s="2"/>
      <c r="AC174" s="2"/>
      <c r="AD174" s="2"/>
      <c r="AE174" s="2"/>
    </row>
    <row r="175" spans="1:31" s="1" customFormat="1" x14ac:dyDescent="0.3">
      <c r="A175" s="234"/>
      <c r="B175" s="235"/>
      <c r="C175" s="235"/>
      <c r="D175" s="235"/>
      <c r="E175" s="235"/>
      <c r="F175" s="235"/>
      <c r="G175" s="235"/>
      <c r="H175" s="235"/>
      <c r="I175" s="235"/>
      <c r="J175" s="238"/>
      <c r="L175" s="2"/>
      <c r="M175" s="2"/>
      <c r="N175" s="2"/>
      <c r="O175" s="2"/>
      <c r="P175" s="2"/>
      <c r="Q175" s="2"/>
      <c r="R175" s="2"/>
      <c r="S175" s="2"/>
      <c r="T175" s="2"/>
      <c r="U175" s="2"/>
      <c r="V175" s="2"/>
      <c r="W175" s="2"/>
      <c r="X175" s="2"/>
      <c r="Y175" s="2"/>
      <c r="Z175" s="2"/>
      <c r="AA175" s="2"/>
      <c r="AB175" s="2"/>
      <c r="AC175" s="2"/>
      <c r="AD175" s="2"/>
      <c r="AE175" s="2"/>
    </row>
    <row r="176" spans="1:31" s="1" customFormat="1" x14ac:dyDescent="0.3">
      <c r="A176" s="234"/>
      <c r="B176" s="235"/>
      <c r="C176" s="235"/>
      <c r="D176" s="235"/>
      <c r="E176" s="235"/>
      <c r="F176" s="235"/>
      <c r="G176" s="235"/>
      <c r="H176" s="235"/>
      <c r="I176" s="235"/>
      <c r="J176" s="238"/>
      <c r="L176" s="2"/>
      <c r="M176" s="2"/>
      <c r="N176" s="2"/>
      <c r="O176" s="2"/>
      <c r="P176" s="2"/>
      <c r="Q176" s="2"/>
      <c r="R176" s="2"/>
      <c r="S176" s="2"/>
      <c r="T176" s="2"/>
      <c r="U176" s="2"/>
      <c r="V176" s="2"/>
      <c r="W176" s="2"/>
      <c r="X176" s="2"/>
      <c r="Y176" s="2"/>
      <c r="Z176" s="2"/>
      <c r="AA176" s="2"/>
      <c r="AB176" s="2"/>
      <c r="AC176" s="2"/>
      <c r="AD176" s="2"/>
      <c r="AE176" s="2"/>
    </row>
    <row r="177" spans="1:31" s="1" customFormat="1" x14ac:dyDescent="0.3">
      <c r="A177" s="234"/>
      <c r="B177" s="235"/>
      <c r="C177" s="235"/>
      <c r="D177" s="235"/>
      <c r="E177" s="235"/>
      <c r="F177" s="235"/>
      <c r="G177" s="235"/>
      <c r="H177" s="235"/>
      <c r="I177" s="235"/>
      <c r="J177" s="238"/>
      <c r="L177" s="2"/>
      <c r="M177" s="2"/>
      <c r="N177" s="2"/>
      <c r="O177" s="2"/>
      <c r="P177" s="2"/>
      <c r="Q177" s="2"/>
      <c r="R177" s="2"/>
      <c r="S177" s="2"/>
      <c r="T177" s="2"/>
      <c r="U177" s="2"/>
      <c r="V177" s="2"/>
      <c r="W177" s="2"/>
      <c r="X177" s="2"/>
      <c r="Y177" s="2"/>
      <c r="Z177" s="2"/>
      <c r="AA177" s="2"/>
      <c r="AB177" s="2"/>
      <c r="AC177" s="2"/>
      <c r="AD177" s="2"/>
      <c r="AE177" s="2"/>
    </row>
    <row r="178" spans="1:31" s="1" customFormat="1" x14ac:dyDescent="0.3">
      <c r="A178" s="234"/>
      <c r="B178" s="235"/>
      <c r="C178" s="235"/>
      <c r="D178" s="235"/>
      <c r="E178" s="235"/>
      <c r="F178" s="235"/>
      <c r="G178" s="235"/>
      <c r="H178" s="235"/>
      <c r="I178" s="235"/>
      <c r="J178" s="238"/>
      <c r="L178" s="2"/>
      <c r="M178" s="2"/>
      <c r="N178" s="2"/>
      <c r="O178" s="2"/>
      <c r="P178" s="2"/>
      <c r="Q178" s="2"/>
      <c r="R178" s="2"/>
      <c r="S178" s="2"/>
      <c r="T178" s="2"/>
      <c r="U178" s="2"/>
      <c r="V178" s="2"/>
      <c r="W178" s="2"/>
      <c r="X178" s="2"/>
      <c r="Y178" s="2"/>
      <c r="Z178" s="2"/>
      <c r="AA178" s="2"/>
      <c r="AB178" s="2"/>
      <c r="AC178" s="2"/>
      <c r="AD178" s="2"/>
      <c r="AE178" s="2"/>
    </row>
    <row r="179" spans="1:31" s="1" customFormat="1" x14ac:dyDescent="0.3">
      <c r="A179" s="234"/>
      <c r="B179" s="235"/>
      <c r="C179" s="235"/>
      <c r="D179" s="235"/>
      <c r="E179" s="235"/>
      <c r="F179" s="235"/>
      <c r="G179" s="235"/>
      <c r="H179" s="235"/>
      <c r="I179" s="235"/>
      <c r="J179" s="238"/>
      <c r="L179" s="2"/>
      <c r="M179" s="2"/>
      <c r="N179" s="2"/>
      <c r="O179" s="2"/>
      <c r="P179" s="2"/>
      <c r="Q179" s="2"/>
      <c r="R179" s="2"/>
      <c r="S179" s="2"/>
      <c r="T179" s="2"/>
      <c r="U179" s="2"/>
      <c r="V179" s="2"/>
      <c r="W179" s="2"/>
      <c r="X179" s="2"/>
      <c r="Y179" s="2"/>
      <c r="Z179" s="2"/>
      <c r="AA179" s="2"/>
      <c r="AB179" s="2"/>
      <c r="AC179" s="2"/>
      <c r="AD179" s="2"/>
      <c r="AE179" s="2"/>
    </row>
    <row r="180" spans="1:31" ht="30" customHeight="1" thickBot="1" x14ac:dyDescent="0.35">
      <c r="A180" s="243" t="s">
        <v>9</v>
      </c>
      <c r="B180" s="244"/>
      <c r="C180" s="244"/>
      <c r="D180" s="244"/>
      <c r="E180" s="244" t="s">
        <v>9</v>
      </c>
      <c r="F180" s="244"/>
      <c r="G180" s="244"/>
      <c r="H180" s="244"/>
      <c r="I180" s="244"/>
      <c r="J180" s="245"/>
    </row>
    <row r="181" spans="1:31" x14ac:dyDescent="0.3">
      <c r="A181" s="246" t="s">
        <v>203</v>
      </c>
      <c r="B181" s="247"/>
      <c r="C181" s="248" t="s">
        <v>95</v>
      </c>
      <c r="D181" s="248"/>
      <c r="E181" s="248" t="s">
        <v>34</v>
      </c>
      <c r="F181" s="248"/>
      <c r="G181" s="248" t="s">
        <v>23</v>
      </c>
      <c r="H181" s="248"/>
      <c r="I181" s="248" t="s">
        <v>16</v>
      </c>
      <c r="J181" s="249"/>
    </row>
    <row r="182" spans="1:31" x14ac:dyDescent="0.3">
      <c r="A182" s="234"/>
      <c r="B182" s="235"/>
      <c r="C182" s="235"/>
      <c r="D182" s="235"/>
      <c r="E182" s="235"/>
      <c r="F182" s="235"/>
      <c r="G182" s="235"/>
      <c r="H182" s="235"/>
      <c r="I182" s="235"/>
      <c r="J182" s="238"/>
    </row>
    <row r="183" spans="1:31" x14ac:dyDescent="0.3">
      <c r="A183" s="234"/>
      <c r="B183" s="235"/>
      <c r="C183" s="235"/>
      <c r="D183" s="235"/>
      <c r="E183" s="235"/>
      <c r="F183" s="235"/>
      <c r="G183" s="235"/>
      <c r="H183" s="235"/>
      <c r="I183" s="235"/>
      <c r="J183" s="238"/>
    </row>
    <row r="184" spans="1:31" x14ac:dyDescent="0.3">
      <c r="A184" s="234"/>
      <c r="B184" s="235"/>
      <c r="C184" s="235"/>
      <c r="D184" s="235"/>
      <c r="E184" s="235"/>
      <c r="F184" s="235"/>
      <c r="G184" s="235"/>
      <c r="H184" s="235"/>
      <c r="I184" s="235"/>
      <c r="J184" s="238"/>
    </row>
    <row r="185" spans="1:31" x14ac:dyDescent="0.3">
      <c r="A185" s="234"/>
      <c r="B185" s="235"/>
      <c r="C185" s="235"/>
      <c r="D185" s="235"/>
      <c r="E185" s="235"/>
      <c r="F185" s="235"/>
      <c r="G185" s="235"/>
      <c r="H185" s="235"/>
      <c r="I185" s="235"/>
      <c r="J185" s="238"/>
    </row>
    <row r="186" spans="1:31" x14ac:dyDescent="0.3">
      <c r="A186" s="234"/>
      <c r="B186" s="235"/>
      <c r="C186" s="235"/>
      <c r="D186" s="235"/>
      <c r="E186" s="235"/>
      <c r="F186" s="235"/>
      <c r="G186" s="235"/>
      <c r="H186" s="235"/>
      <c r="I186" s="235"/>
      <c r="J186" s="238"/>
    </row>
    <row r="187" spans="1:31" x14ac:dyDescent="0.3">
      <c r="A187" s="234"/>
      <c r="B187" s="235"/>
      <c r="C187" s="235"/>
      <c r="D187" s="235"/>
      <c r="E187" s="235"/>
      <c r="F187" s="235"/>
      <c r="G187" s="235"/>
      <c r="H187" s="235"/>
      <c r="I187" s="235"/>
      <c r="J187" s="238"/>
    </row>
    <row r="188" spans="1:31" x14ac:dyDescent="0.3">
      <c r="A188" s="234"/>
      <c r="B188" s="235"/>
      <c r="C188" s="235"/>
      <c r="D188" s="235"/>
      <c r="E188" s="235"/>
      <c r="F188" s="235"/>
      <c r="G188" s="235"/>
      <c r="H188" s="235"/>
      <c r="I188" s="235"/>
      <c r="J188" s="238"/>
    </row>
    <row r="189" spans="1:31" x14ac:dyDescent="0.3">
      <c r="A189" s="234"/>
      <c r="B189" s="235"/>
      <c r="C189" s="235"/>
      <c r="D189" s="235"/>
      <c r="E189" s="235"/>
      <c r="F189" s="235"/>
      <c r="G189" s="235"/>
      <c r="H189" s="235"/>
      <c r="I189" s="235"/>
      <c r="J189" s="238"/>
    </row>
    <row r="190" spans="1:31" x14ac:dyDescent="0.3">
      <c r="A190" s="234"/>
      <c r="B190" s="235"/>
      <c r="C190" s="235"/>
      <c r="D190" s="235"/>
      <c r="E190" s="235"/>
      <c r="F190" s="235"/>
      <c r="G190" s="235"/>
      <c r="H190" s="235"/>
      <c r="I190" s="235"/>
      <c r="J190" s="238"/>
    </row>
    <row r="191" spans="1:31" x14ac:dyDescent="0.3">
      <c r="A191" s="234"/>
      <c r="B191" s="235"/>
      <c r="C191" s="235"/>
      <c r="D191" s="235"/>
      <c r="E191" s="235"/>
      <c r="F191" s="235"/>
      <c r="G191" s="235"/>
      <c r="H191" s="235"/>
      <c r="I191" s="235"/>
      <c r="J191" s="238"/>
    </row>
    <row r="192" spans="1:31" ht="15" customHeight="1" thickBot="1" x14ac:dyDescent="0.35">
      <c r="A192" s="236" t="s">
        <v>9</v>
      </c>
      <c r="B192" s="237"/>
      <c r="C192" s="237" t="s">
        <v>9</v>
      </c>
      <c r="D192" s="237"/>
      <c r="E192" s="237" t="s">
        <v>9</v>
      </c>
      <c r="F192" s="237"/>
      <c r="G192" s="237" t="s">
        <v>9</v>
      </c>
      <c r="H192" s="237"/>
      <c r="I192" s="237"/>
      <c r="J192" s="239"/>
      <c r="K192" s="2"/>
    </row>
    <row r="193" spans="1:11" ht="30" customHeight="1" x14ac:dyDescent="0.3">
      <c r="A193" s="240" t="s">
        <v>200</v>
      </c>
      <c r="B193" s="241"/>
      <c r="C193" s="241"/>
      <c r="D193" s="242"/>
      <c r="E193" s="325" t="s">
        <v>201</v>
      </c>
      <c r="F193" s="326"/>
      <c r="G193" s="326"/>
      <c r="H193" s="326"/>
      <c r="I193" s="326"/>
      <c r="J193" s="327"/>
      <c r="K193" s="2"/>
    </row>
    <row r="194" spans="1:11" x14ac:dyDescent="0.3">
      <c r="A194" s="216"/>
      <c r="B194" s="217"/>
      <c r="C194" s="217"/>
      <c r="D194" s="218"/>
      <c r="E194" s="319"/>
      <c r="F194" s="217"/>
      <c r="G194" s="217"/>
      <c r="H194" s="217"/>
      <c r="I194" s="217"/>
      <c r="J194" s="320"/>
      <c r="K194" s="2"/>
    </row>
    <row r="195" spans="1:11" x14ac:dyDescent="0.3">
      <c r="A195" s="219"/>
      <c r="B195" s="220"/>
      <c r="C195" s="220"/>
      <c r="D195" s="221"/>
      <c r="E195" s="321"/>
      <c r="F195" s="220"/>
      <c r="G195" s="220"/>
      <c r="H195" s="220"/>
      <c r="I195" s="220"/>
      <c r="J195" s="322"/>
      <c r="K195" s="2"/>
    </row>
    <row r="196" spans="1:11" x14ac:dyDescent="0.3">
      <c r="A196" s="219"/>
      <c r="B196" s="220"/>
      <c r="C196" s="220"/>
      <c r="D196" s="221"/>
      <c r="E196" s="321"/>
      <c r="F196" s="220"/>
      <c r="G196" s="220"/>
      <c r="H196" s="220"/>
      <c r="I196" s="220"/>
      <c r="J196" s="322"/>
      <c r="K196" s="2"/>
    </row>
    <row r="197" spans="1:11" x14ac:dyDescent="0.3">
      <c r="A197" s="219"/>
      <c r="B197" s="220"/>
      <c r="C197" s="220"/>
      <c r="D197" s="221"/>
      <c r="E197" s="321"/>
      <c r="F197" s="220"/>
      <c r="G197" s="220"/>
      <c r="H197" s="220"/>
      <c r="I197" s="220"/>
      <c r="J197" s="322"/>
      <c r="K197" s="2"/>
    </row>
    <row r="198" spans="1:11" x14ac:dyDescent="0.3">
      <c r="A198" s="219"/>
      <c r="B198" s="220"/>
      <c r="C198" s="220"/>
      <c r="D198" s="221"/>
      <c r="E198" s="321"/>
      <c r="F198" s="220"/>
      <c r="G198" s="220"/>
      <c r="H198" s="220"/>
      <c r="I198" s="220"/>
      <c r="J198" s="322"/>
      <c r="K198" s="2"/>
    </row>
    <row r="199" spans="1:11" x14ac:dyDescent="0.3">
      <c r="A199" s="219"/>
      <c r="B199" s="220"/>
      <c r="C199" s="220"/>
      <c r="D199" s="221"/>
      <c r="E199" s="321"/>
      <c r="F199" s="220"/>
      <c r="G199" s="220"/>
      <c r="H199" s="220"/>
      <c r="I199" s="220"/>
      <c r="J199" s="322"/>
      <c r="K199" s="2"/>
    </row>
    <row r="200" spans="1:11" x14ac:dyDescent="0.3">
      <c r="A200" s="219"/>
      <c r="B200" s="220"/>
      <c r="C200" s="220"/>
      <c r="D200" s="221"/>
      <c r="E200" s="321"/>
      <c r="F200" s="220"/>
      <c r="G200" s="220"/>
      <c r="H200" s="220"/>
      <c r="I200" s="220"/>
      <c r="J200" s="322"/>
      <c r="K200" s="2"/>
    </row>
    <row r="201" spans="1:11" x14ac:dyDescent="0.3">
      <c r="A201" s="219"/>
      <c r="B201" s="220"/>
      <c r="C201" s="220"/>
      <c r="D201" s="221"/>
      <c r="E201" s="321"/>
      <c r="F201" s="220"/>
      <c r="G201" s="220"/>
      <c r="H201" s="220"/>
      <c r="I201" s="220"/>
      <c r="J201" s="322"/>
      <c r="K201" s="2"/>
    </row>
    <row r="202" spans="1:11" x14ac:dyDescent="0.3">
      <c r="A202" s="219"/>
      <c r="B202" s="220"/>
      <c r="C202" s="220"/>
      <c r="D202" s="221"/>
      <c r="E202" s="321"/>
      <c r="F202" s="220"/>
      <c r="G202" s="220"/>
      <c r="H202" s="220"/>
      <c r="I202" s="220"/>
      <c r="J202" s="322"/>
      <c r="K202" s="2"/>
    </row>
    <row r="203" spans="1:11" x14ac:dyDescent="0.3">
      <c r="A203" s="219"/>
      <c r="B203" s="220"/>
      <c r="C203" s="220"/>
      <c r="D203" s="221"/>
      <c r="E203" s="321"/>
      <c r="F203" s="220"/>
      <c r="G203" s="220"/>
      <c r="H203" s="220"/>
      <c r="I203" s="220"/>
      <c r="J203" s="322"/>
      <c r="K203" s="2"/>
    </row>
    <row r="204" spans="1:11" ht="15" thickBot="1" x14ac:dyDescent="0.35">
      <c r="A204" s="222"/>
      <c r="B204" s="223"/>
      <c r="C204" s="223"/>
      <c r="D204" s="224"/>
      <c r="E204" s="323"/>
      <c r="F204" s="223"/>
      <c r="G204" s="223"/>
      <c r="H204" s="223"/>
      <c r="I204" s="223"/>
      <c r="J204" s="324"/>
      <c r="K204" s="2"/>
    </row>
    <row r="205" spans="1:11" ht="30" customHeight="1" thickBot="1" x14ac:dyDescent="0.35">
      <c r="A205" s="225" t="s">
        <v>177</v>
      </c>
      <c r="B205" s="226"/>
      <c r="C205" s="226"/>
      <c r="D205" s="226"/>
      <c r="E205" s="226"/>
      <c r="F205" s="226"/>
      <c r="G205" s="226"/>
      <c r="H205" s="226"/>
      <c r="I205" s="226"/>
      <c r="J205" s="227"/>
      <c r="K205" s="2"/>
    </row>
    <row r="206" spans="1:11" ht="15" customHeight="1" x14ac:dyDescent="0.3">
      <c r="A206" s="228" t="s">
        <v>193</v>
      </c>
      <c r="B206" s="229"/>
      <c r="C206" s="229"/>
      <c r="D206" s="229"/>
      <c r="E206" s="229"/>
      <c r="F206" s="229"/>
      <c r="G206" s="229"/>
      <c r="H206" s="229"/>
      <c r="I206" s="229"/>
      <c r="J206" s="230"/>
      <c r="K206" s="2"/>
    </row>
    <row r="207" spans="1:11" x14ac:dyDescent="0.3">
      <c r="A207" s="231"/>
      <c r="B207" s="232"/>
      <c r="C207" s="232"/>
      <c r="D207" s="232"/>
      <c r="E207" s="232"/>
      <c r="F207" s="232"/>
      <c r="G207" s="232"/>
      <c r="H207" s="232"/>
      <c r="I207" s="232"/>
      <c r="J207" s="233"/>
      <c r="K207" s="2"/>
    </row>
    <row r="208" spans="1:11" x14ac:dyDescent="0.3">
      <c r="A208" s="203"/>
      <c r="B208" s="204"/>
      <c r="C208" s="204"/>
      <c r="D208" s="204"/>
      <c r="E208" s="204"/>
      <c r="F208" s="204"/>
      <c r="G208" s="204"/>
      <c r="H208" s="204"/>
      <c r="I208" s="204"/>
      <c r="J208" s="205"/>
      <c r="K208" s="2"/>
    </row>
    <row r="209" spans="1:11" x14ac:dyDescent="0.3">
      <c r="A209" s="203"/>
      <c r="B209" s="204"/>
      <c r="C209" s="204"/>
      <c r="D209" s="204"/>
      <c r="E209" s="204"/>
      <c r="F209" s="204"/>
      <c r="G209" s="204"/>
      <c r="H209" s="204"/>
      <c r="I209" s="204"/>
      <c r="J209" s="205"/>
      <c r="K209" s="2"/>
    </row>
    <row r="210" spans="1:11" x14ac:dyDescent="0.3">
      <c r="A210" s="203"/>
      <c r="B210" s="204"/>
      <c r="C210" s="204"/>
      <c r="D210" s="204"/>
      <c r="E210" s="204"/>
      <c r="F210" s="204"/>
      <c r="G210" s="204"/>
      <c r="H210" s="204"/>
      <c r="I210" s="204"/>
      <c r="J210" s="205"/>
      <c r="K210" s="2"/>
    </row>
    <row r="211" spans="1:11" ht="15" customHeight="1" x14ac:dyDescent="0.3">
      <c r="A211" s="203"/>
      <c r="B211" s="204"/>
      <c r="C211" s="204"/>
      <c r="D211" s="204"/>
      <c r="E211" s="204"/>
      <c r="F211" s="204"/>
      <c r="G211" s="204"/>
      <c r="H211" s="204"/>
      <c r="I211" s="204"/>
      <c r="J211" s="205"/>
      <c r="K211" s="2"/>
    </row>
    <row r="212" spans="1:11" ht="15" customHeight="1" x14ac:dyDescent="0.3">
      <c r="A212" s="203"/>
      <c r="B212" s="204"/>
      <c r="C212" s="204"/>
      <c r="D212" s="204"/>
      <c r="E212" s="204"/>
      <c r="F212" s="204"/>
      <c r="G212" s="204"/>
      <c r="H212" s="204"/>
      <c r="I212" s="204"/>
      <c r="J212" s="205"/>
      <c r="K212" s="2"/>
    </row>
    <row r="213" spans="1:11" ht="15" customHeight="1" x14ac:dyDescent="0.3">
      <c r="A213" s="203"/>
      <c r="B213" s="204"/>
      <c r="C213" s="204"/>
      <c r="D213" s="204"/>
      <c r="E213" s="204"/>
      <c r="F213" s="204"/>
      <c r="G213" s="204"/>
      <c r="H213" s="204"/>
      <c r="I213" s="204"/>
      <c r="J213" s="205"/>
      <c r="K213" s="2"/>
    </row>
    <row r="214" spans="1:11" ht="15" customHeight="1" x14ac:dyDescent="0.3">
      <c r="A214" s="203"/>
      <c r="B214" s="204"/>
      <c r="C214" s="204"/>
      <c r="D214" s="204"/>
      <c r="E214" s="204"/>
      <c r="F214" s="204"/>
      <c r="G214" s="204"/>
      <c r="H214" s="204"/>
      <c r="I214" s="204"/>
      <c r="J214" s="205"/>
      <c r="K214" s="2"/>
    </row>
    <row r="215" spans="1:11" ht="15" customHeight="1" x14ac:dyDescent="0.3">
      <c r="A215" s="203"/>
      <c r="B215" s="204"/>
      <c r="C215" s="204"/>
      <c r="D215" s="204"/>
      <c r="E215" s="204"/>
      <c r="F215" s="204"/>
      <c r="G215" s="204"/>
      <c r="H215" s="204"/>
      <c r="I215" s="204"/>
      <c r="J215" s="205"/>
      <c r="K215" s="2"/>
    </row>
    <row r="216" spans="1:11" ht="15" customHeight="1" x14ac:dyDescent="0.3">
      <c r="A216" s="203"/>
      <c r="B216" s="204"/>
      <c r="C216" s="204"/>
      <c r="D216" s="204"/>
      <c r="E216" s="204"/>
      <c r="F216" s="204"/>
      <c r="G216" s="204"/>
      <c r="H216" s="204"/>
      <c r="I216" s="204"/>
      <c r="J216" s="205"/>
      <c r="K216" s="2"/>
    </row>
    <row r="217" spans="1:11" ht="15" customHeight="1" x14ac:dyDescent="0.3">
      <c r="A217" s="203"/>
      <c r="B217" s="204"/>
      <c r="C217" s="204"/>
      <c r="D217" s="204"/>
      <c r="E217" s="204"/>
      <c r="F217" s="204"/>
      <c r="G217" s="204"/>
      <c r="H217" s="204"/>
      <c r="I217" s="204"/>
      <c r="J217" s="205"/>
      <c r="K217" s="2"/>
    </row>
    <row r="218" spans="1:11" ht="15" customHeight="1" x14ac:dyDescent="0.3">
      <c r="A218" s="203"/>
      <c r="B218" s="204"/>
      <c r="C218" s="204"/>
      <c r="D218" s="204"/>
      <c r="E218" s="204"/>
      <c r="F218" s="204"/>
      <c r="G218" s="204"/>
      <c r="H218" s="204"/>
      <c r="I218" s="204"/>
      <c r="J218" s="205"/>
      <c r="K218" s="2"/>
    </row>
    <row r="219" spans="1:11" ht="15" customHeight="1" x14ac:dyDescent="0.3">
      <c r="A219" s="203" t="s">
        <v>192</v>
      </c>
      <c r="B219" s="204"/>
      <c r="C219" s="204"/>
      <c r="D219" s="204"/>
      <c r="E219" s="204"/>
      <c r="F219" s="204"/>
      <c r="G219" s="204"/>
      <c r="H219" s="204"/>
      <c r="I219" s="204"/>
      <c r="J219" s="205"/>
      <c r="K219" s="2"/>
    </row>
    <row r="220" spans="1:11" x14ac:dyDescent="0.3">
      <c r="A220" s="203"/>
      <c r="B220" s="204"/>
      <c r="C220" s="204"/>
      <c r="D220" s="204"/>
      <c r="E220" s="204"/>
      <c r="F220" s="204"/>
      <c r="G220" s="204"/>
      <c r="H220" s="204"/>
      <c r="I220" s="204"/>
      <c r="J220" s="205"/>
      <c r="K220" s="2"/>
    </row>
    <row r="221" spans="1:11" x14ac:dyDescent="0.3">
      <c r="A221" s="203"/>
      <c r="B221" s="204"/>
      <c r="C221" s="204"/>
      <c r="D221" s="204"/>
      <c r="E221" s="204"/>
      <c r="F221" s="204"/>
      <c r="G221" s="204"/>
      <c r="H221" s="204"/>
      <c r="I221" s="204"/>
      <c r="J221" s="205"/>
      <c r="K221" s="2"/>
    </row>
    <row r="222" spans="1:11" x14ac:dyDescent="0.3">
      <c r="A222" s="203"/>
      <c r="B222" s="204"/>
      <c r="C222" s="204"/>
      <c r="D222" s="204"/>
      <c r="E222" s="204"/>
      <c r="F222" s="204"/>
      <c r="G222" s="204"/>
      <c r="H222" s="204"/>
      <c r="I222" s="204"/>
      <c r="J222" s="205"/>
      <c r="K222" s="2"/>
    </row>
    <row r="223" spans="1:11" x14ac:dyDescent="0.3">
      <c r="A223" s="203"/>
      <c r="B223" s="204"/>
      <c r="C223" s="204"/>
      <c r="D223" s="204"/>
      <c r="E223" s="204"/>
      <c r="F223" s="204"/>
      <c r="G223" s="204"/>
      <c r="H223" s="204"/>
      <c r="I223" s="204"/>
      <c r="J223" s="205"/>
      <c r="K223" s="2"/>
    </row>
    <row r="224" spans="1:11" x14ac:dyDescent="0.3">
      <c r="A224" s="203"/>
      <c r="B224" s="204"/>
      <c r="C224" s="204"/>
      <c r="D224" s="204"/>
      <c r="E224" s="204"/>
      <c r="F224" s="204"/>
      <c r="G224" s="204"/>
      <c r="H224" s="204"/>
      <c r="I224" s="204"/>
      <c r="J224" s="205"/>
      <c r="K224" s="2"/>
    </row>
    <row r="225" spans="1:11" x14ac:dyDescent="0.3">
      <c r="A225" s="203"/>
      <c r="B225" s="204"/>
      <c r="C225" s="204"/>
      <c r="D225" s="204"/>
      <c r="E225" s="204"/>
      <c r="F225" s="204"/>
      <c r="G225" s="204"/>
      <c r="H225" s="204"/>
      <c r="I225" s="204"/>
      <c r="J225" s="205"/>
      <c r="K225" s="2"/>
    </row>
    <row r="226" spans="1:11" x14ac:dyDescent="0.3">
      <c r="A226" s="203"/>
      <c r="B226" s="204"/>
      <c r="C226" s="204"/>
      <c r="D226" s="204"/>
      <c r="E226" s="204"/>
      <c r="F226" s="204"/>
      <c r="G226" s="204"/>
      <c r="H226" s="204"/>
      <c r="I226" s="204"/>
      <c r="J226" s="205"/>
      <c r="K226" s="2"/>
    </row>
    <row r="227" spans="1:11" x14ac:dyDescent="0.3">
      <c r="A227" s="203"/>
      <c r="B227" s="204"/>
      <c r="C227" s="204"/>
      <c r="D227" s="204"/>
      <c r="E227" s="204"/>
      <c r="F227" s="204"/>
      <c r="G227" s="204"/>
      <c r="H227" s="204"/>
      <c r="I227" s="204"/>
      <c r="J227" s="205"/>
      <c r="K227" s="2"/>
    </row>
    <row r="228" spans="1:11" x14ac:dyDescent="0.3">
      <c r="A228" s="203"/>
      <c r="B228" s="204"/>
      <c r="C228" s="204"/>
      <c r="D228" s="204"/>
      <c r="E228" s="204"/>
      <c r="F228" s="204"/>
      <c r="G228" s="204"/>
      <c r="H228" s="204"/>
      <c r="I228" s="204"/>
      <c r="J228" s="205"/>
      <c r="K228" s="2"/>
    </row>
    <row r="229" spans="1:11" x14ac:dyDescent="0.3">
      <c r="A229" s="203"/>
      <c r="B229" s="204"/>
      <c r="C229" s="204"/>
      <c r="D229" s="204"/>
      <c r="E229" s="204"/>
      <c r="F229" s="204"/>
      <c r="G229" s="204"/>
      <c r="H229" s="204"/>
      <c r="I229" s="204"/>
      <c r="J229" s="205"/>
      <c r="K229" s="2"/>
    </row>
    <row r="230" spans="1:11" x14ac:dyDescent="0.3">
      <c r="A230" s="203"/>
      <c r="B230" s="204"/>
      <c r="C230" s="204"/>
      <c r="D230" s="204"/>
      <c r="E230" s="204"/>
      <c r="F230" s="204"/>
      <c r="G230" s="204"/>
      <c r="H230" s="204"/>
      <c r="I230" s="204"/>
      <c r="J230" s="205"/>
      <c r="K230" s="2"/>
    </row>
    <row r="231" spans="1:11" ht="15" thickBot="1" x14ac:dyDescent="0.35">
      <c r="A231" s="209"/>
      <c r="B231" s="210"/>
      <c r="C231" s="210"/>
      <c r="D231" s="210"/>
      <c r="E231" s="210"/>
      <c r="F231" s="210"/>
      <c r="G231" s="210"/>
      <c r="H231" s="210"/>
      <c r="I231" s="210"/>
      <c r="J231" s="211"/>
      <c r="K231" s="2"/>
    </row>
    <row r="232" spans="1:11" ht="15" customHeight="1" x14ac:dyDescent="0.3">
      <c r="A232" s="203" t="s">
        <v>191</v>
      </c>
      <c r="B232" s="204"/>
      <c r="C232" s="204"/>
      <c r="D232" s="204"/>
      <c r="E232" s="204"/>
      <c r="F232" s="204"/>
      <c r="G232" s="204"/>
      <c r="H232" s="204"/>
      <c r="I232" s="204"/>
      <c r="J232" s="205"/>
      <c r="K232" s="2"/>
    </row>
    <row r="233" spans="1:11" x14ac:dyDescent="0.3">
      <c r="A233" s="203"/>
      <c r="B233" s="204"/>
      <c r="C233" s="204"/>
      <c r="D233" s="204"/>
      <c r="E233" s="204"/>
      <c r="F233" s="204"/>
      <c r="G233" s="204"/>
      <c r="H233" s="204"/>
      <c r="I233" s="204"/>
      <c r="J233" s="205"/>
      <c r="K233" s="2"/>
    </row>
    <row r="234" spans="1:11" x14ac:dyDescent="0.3">
      <c r="A234" s="203"/>
      <c r="B234" s="204"/>
      <c r="C234" s="204"/>
      <c r="D234" s="204"/>
      <c r="E234" s="204"/>
      <c r="F234" s="204"/>
      <c r="G234" s="204"/>
      <c r="H234" s="204"/>
      <c r="I234" s="204"/>
      <c r="J234" s="205"/>
      <c r="K234" s="2"/>
    </row>
    <row r="235" spans="1:11" x14ac:dyDescent="0.3">
      <c r="A235" s="203"/>
      <c r="B235" s="204"/>
      <c r="C235" s="204"/>
      <c r="D235" s="204"/>
      <c r="E235" s="204"/>
      <c r="F235" s="204"/>
      <c r="G235" s="204"/>
      <c r="H235" s="204"/>
      <c r="I235" s="204"/>
      <c r="J235" s="205"/>
      <c r="K235" s="2"/>
    </row>
    <row r="236" spans="1:11" x14ac:dyDescent="0.3">
      <c r="A236" s="203"/>
      <c r="B236" s="204"/>
      <c r="C236" s="204"/>
      <c r="D236" s="204"/>
      <c r="E236" s="204"/>
      <c r="F236" s="204"/>
      <c r="G236" s="204"/>
      <c r="H236" s="204"/>
      <c r="I236" s="204"/>
      <c r="J236" s="205"/>
      <c r="K236" s="2"/>
    </row>
    <row r="237" spans="1:11" x14ac:dyDescent="0.3">
      <c r="A237" s="203"/>
      <c r="B237" s="204"/>
      <c r="C237" s="204"/>
      <c r="D237" s="204"/>
      <c r="E237" s="204"/>
      <c r="F237" s="204"/>
      <c r="G237" s="204"/>
      <c r="H237" s="204"/>
      <c r="I237" s="204"/>
      <c r="J237" s="205"/>
      <c r="K237" s="2"/>
    </row>
    <row r="238" spans="1:11" x14ac:dyDescent="0.3">
      <c r="A238" s="203"/>
      <c r="B238" s="204"/>
      <c r="C238" s="204"/>
      <c r="D238" s="204"/>
      <c r="E238" s="204"/>
      <c r="F238" s="204"/>
      <c r="G238" s="204"/>
      <c r="H238" s="204"/>
      <c r="I238" s="204"/>
      <c r="J238" s="205"/>
      <c r="K238" s="2"/>
    </row>
    <row r="239" spans="1:11" x14ac:dyDescent="0.3">
      <c r="A239" s="203"/>
      <c r="B239" s="204"/>
      <c r="C239" s="204"/>
      <c r="D239" s="204"/>
      <c r="E239" s="204"/>
      <c r="F239" s="204"/>
      <c r="G239" s="204"/>
      <c r="H239" s="204"/>
      <c r="I239" s="204"/>
      <c r="J239" s="205"/>
      <c r="K239" s="2"/>
    </row>
    <row r="240" spans="1:11" x14ac:dyDescent="0.3">
      <c r="A240" s="203"/>
      <c r="B240" s="204"/>
      <c r="C240" s="204"/>
      <c r="D240" s="204"/>
      <c r="E240" s="204"/>
      <c r="F240" s="204"/>
      <c r="G240" s="204"/>
      <c r="H240" s="204"/>
      <c r="I240" s="204"/>
      <c r="J240" s="205"/>
      <c r="K240" s="2"/>
    </row>
    <row r="241" spans="1:10" x14ac:dyDescent="0.3">
      <c r="A241" s="203"/>
      <c r="B241" s="204"/>
      <c r="C241" s="204"/>
      <c r="D241" s="204"/>
      <c r="E241" s="204"/>
      <c r="F241" s="204"/>
      <c r="G241" s="204"/>
      <c r="H241" s="204"/>
      <c r="I241" s="204"/>
      <c r="J241" s="205"/>
    </row>
    <row r="242" spans="1:10" x14ac:dyDescent="0.3">
      <c r="A242" s="203"/>
      <c r="B242" s="204"/>
      <c r="C242" s="204"/>
      <c r="D242" s="204"/>
      <c r="E242" s="204"/>
      <c r="F242" s="204"/>
      <c r="G242" s="204"/>
      <c r="H242" s="204"/>
      <c r="I242" s="204"/>
      <c r="J242" s="205"/>
    </row>
    <row r="243" spans="1:10" ht="15" customHeight="1" x14ac:dyDescent="0.3">
      <c r="A243" s="203"/>
      <c r="B243" s="204"/>
      <c r="C243" s="204"/>
      <c r="D243" s="204"/>
      <c r="E243" s="204"/>
      <c r="F243" s="204"/>
      <c r="G243" s="204"/>
      <c r="H243" s="204"/>
      <c r="I243" s="204"/>
      <c r="J243" s="205"/>
    </row>
    <row r="244" spans="1:10" x14ac:dyDescent="0.3">
      <c r="A244" s="206"/>
      <c r="B244" s="207"/>
      <c r="C244" s="207"/>
      <c r="D244" s="207"/>
      <c r="E244" s="207"/>
      <c r="F244" s="207"/>
      <c r="G244" s="207"/>
      <c r="H244" s="207"/>
      <c r="I244" s="207"/>
      <c r="J244" s="208"/>
    </row>
    <row r="245" spans="1:10" ht="15" thickBot="1" x14ac:dyDescent="0.35">
      <c r="A245" s="209"/>
      <c r="B245" s="210"/>
      <c r="C245" s="210"/>
      <c r="D245" s="210"/>
      <c r="E245" s="210"/>
      <c r="F245" s="210"/>
      <c r="G245" s="210"/>
      <c r="H245" s="210"/>
      <c r="I245" s="210"/>
      <c r="J245" s="211"/>
    </row>
  </sheetData>
  <sheetProtection algorithmName="SHA-512" hashValue="6u3tACX8LpZn1SRzgYO7CT0MGpjZDeQj3uviScezP+L5R9Wikgs3Q4Di3pkcfHVqxKEFN1N00gUGgviqcOusIg==" saltValue="+9owrfLvdjyKQvF/A9/tLw==" spinCount="100000" sheet="1" objects="1" scenarios="1" selectLockedCells="1"/>
  <mergeCells count="167">
    <mergeCell ref="E136:F136"/>
    <mergeCell ref="E137:F137"/>
    <mergeCell ref="E194:J204"/>
    <mergeCell ref="E193:J193"/>
    <mergeCell ref="E101:F101"/>
    <mergeCell ref="A102:D102"/>
    <mergeCell ref="A1:G2"/>
    <mergeCell ref="H1:J11"/>
    <mergeCell ref="A3:C3"/>
    <mergeCell ref="D3:G3"/>
    <mergeCell ref="A4:C4"/>
    <mergeCell ref="D4:G4"/>
    <mergeCell ref="A5:C5"/>
    <mergeCell ref="D5:G5"/>
    <mergeCell ref="A6:C6"/>
    <mergeCell ref="A7:C7"/>
    <mergeCell ref="D6:G6"/>
    <mergeCell ref="A8:C8"/>
    <mergeCell ref="D8:G8"/>
    <mergeCell ref="A9:C9"/>
    <mergeCell ref="D9:G9"/>
    <mergeCell ref="A106:J106"/>
    <mergeCell ref="A107:J111"/>
    <mergeCell ref="A112:D112"/>
    <mergeCell ref="L9:N9"/>
    <mergeCell ref="A10:C10"/>
    <mergeCell ref="D10:G10"/>
    <mergeCell ref="A11:C11"/>
    <mergeCell ref="D11:G11"/>
    <mergeCell ref="A12:J12"/>
    <mergeCell ref="A88:D88"/>
    <mergeCell ref="G90:I90"/>
    <mergeCell ref="A91:J93"/>
    <mergeCell ref="E13:J30"/>
    <mergeCell ref="A41:J41"/>
    <mergeCell ref="A42:J43"/>
    <mergeCell ref="A44:D44"/>
    <mergeCell ref="G49:I49"/>
    <mergeCell ref="A13:D26"/>
    <mergeCell ref="A29:D30"/>
    <mergeCell ref="A57:D70"/>
    <mergeCell ref="A73:D74"/>
    <mergeCell ref="A48:D48"/>
    <mergeCell ref="A47:D47"/>
    <mergeCell ref="A33:D34"/>
    <mergeCell ref="A77:D78"/>
    <mergeCell ref="A53:J55"/>
    <mergeCell ref="A50:J52"/>
    <mergeCell ref="A56:J56"/>
    <mergeCell ref="E57:J74"/>
    <mergeCell ref="A85:J85"/>
    <mergeCell ref="A86:J87"/>
    <mergeCell ref="A94:D94"/>
    <mergeCell ref="E94:F94"/>
    <mergeCell ref="A95:D95"/>
    <mergeCell ref="E95:F95"/>
    <mergeCell ref="A96:D96"/>
    <mergeCell ref="E96:F96"/>
    <mergeCell ref="A97:D97"/>
    <mergeCell ref="E97:F97"/>
    <mergeCell ref="A98:D98"/>
    <mergeCell ref="E98:F98"/>
    <mergeCell ref="E102:F102"/>
    <mergeCell ref="A103:J105"/>
    <mergeCell ref="A99:D99"/>
    <mergeCell ref="A100:D100"/>
    <mergeCell ref="E100:F100"/>
    <mergeCell ref="A101:D101"/>
    <mergeCell ref="A116:D116"/>
    <mergeCell ref="E116:F116"/>
    <mergeCell ref="A117:D117"/>
    <mergeCell ref="E117:F117"/>
    <mergeCell ref="A118:D118"/>
    <mergeCell ref="E118:F118"/>
    <mergeCell ref="A113:D113"/>
    <mergeCell ref="E113:F113"/>
    <mergeCell ref="A114:D114"/>
    <mergeCell ref="E114:F114"/>
    <mergeCell ref="A115:D115"/>
    <mergeCell ref="E115:F115"/>
    <mergeCell ref="A123:D123"/>
    <mergeCell ref="E123:F123"/>
    <mergeCell ref="A125:D125"/>
    <mergeCell ref="E125:F125"/>
    <mergeCell ref="A126:D126"/>
    <mergeCell ref="E126:F126"/>
    <mergeCell ref="A119:D119"/>
    <mergeCell ref="A120:D120"/>
    <mergeCell ref="E120:F120"/>
    <mergeCell ref="A121:D121"/>
    <mergeCell ref="E121:F121"/>
    <mergeCell ref="A122:D122"/>
    <mergeCell ref="E122:F122"/>
    <mergeCell ref="A124:D124"/>
    <mergeCell ref="E124:F124"/>
    <mergeCell ref="A130:D130"/>
    <mergeCell ref="A131:D131"/>
    <mergeCell ref="E131:F131"/>
    <mergeCell ref="A132:D132"/>
    <mergeCell ref="E132:F132"/>
    <mergeCell ref="A133:D133"/>
    <mergeCell ref="E133:F133"/>
    <mergeCell ref="A127:D127"/>
    <mergeCell ref="E127:F127"/>
    <mergeCell ref="A128:D128"/>
    <mergeCell ref="E128:F128"/>
    <mergeCell ref="A129:D129"/>
    <mergeCell ref="E129:F129"/>
    <mergeCell ref="A138:D138"/>
    <mergeCell ref="A139:D139"/>
    <mergeCell ref="A140:D140"/>
    <mergeCell ref="A141:D141"/>
    <mergeCell ref="A134:D134"/>
    <mergeCell ref="A135:D135"/>
    <mergeCell ref="A136:D136"/>
    <mergeCell ref="A137:D137"/>
    <mergeCell ref="A142:D142"/>
    <mergeCell ref="H143:I143"/>
    <mergeCell ref="H144:I144"/>
    <mergeCell ref="A156:J156"/>
    <mergeCell ref="A157:B157"/>
    <mergeCell ref="C157:D157"/>
    <mergeCell ref="E157:F157"/>
    <mergeCell ref="G157:H157"/>
    <mergeCell ref="I157:J157"/>
    <mergeCell ref="A145:D145"/>
    <mergeCell ref="A146:D146"/>
    <mergeCell ref="A147:D147"/>
    <mergeCell ref="A148:D148"/>
    <mergeCell ref="A149:D149"/>
    <mergeCell ref="A150:D150"/>
    <mergeCell ref="A151:D151"/>
    <mergeCell ref="A153:J155"/>
    <mergeCell ref="A158:B168"/>
    <mergeCell ref="C158:D168"/>
    <mergeCell ref="E158:F168"/>
    <mergeCell ref="G158:H168"/>
    <mergeCell ref="I158:J168"/>
    <mergeCell ref="A169:B169"/>
    <mergeCell ref="C169:D169"/>
    <mergeCell ref="E169:F169"/>
    <mergeCell ref="G169:H169"/>
    <mergeCell ref="I169:J169"/>
    <mergeCell ref="D7:G7"/>
    <mergeCell ref="A232:J245"/>
    <mergeCell ref="A45:D45"/>
    <mergeCell ref="A89:D89"/>
    <mergeCell ref="A194:D204"/>
    <mergeCell ref="A205:J205"/>
    <mergeCell ref="A206:J218"/>
    <mergeCell ref="A219:J231"/>
    <mergeCell ref="A182:B192"/>
    <mergeCell ref="C182:D192"/>
    <mergeCell ref="E182:F192"/>
    <mergeCell ref="G182:H192"/>
    <mergeCell ref="I182:J192"/>
    <mergeCell ref="A193:D193"/>
    <mergeCell ref="A170:B180"/>
    <mergeCell ref="C170:D180"/>
    <mergeCell ref="E170:F180"/>
    <mergeCell ref="G170:H180"/>
    <mergeCell ref="I170:J180"/>
    <mergeCell ref="A181:B181"/>
    <mergeCell ref="C181:D181"/>
    <mergeCell ref="E181:F181"/>
    <mergeCell ref="G181:H181"/>
    <mergeCell ref="I181:J181"/>
  </mergeCells>
  <hyperlinks>
    <hyperlink ref="A33:D34" r:id="rId1" display="Voor onze realisaties kunt u ook onze website bekijken: www.showyourbest.nl " xr:uid="{00000000-0004-0000-0000-000000000000}"/>
    <hyperlink ref="A29:D30" r:id="rId2" display="Voor inspiratie kunt u onze webpagina bekijken: www. bridge-ef.com/handouts bekijken." xr:uid="{00000000-0004-0000-0000-000001000000}"/>
    <hyperlink ref="A77:D78" r:id="rId3" display="Voor onze realisaties kunt u ook onze website bekijken: www.showyourbest.nl " xr:uid="{00000000-0004-0000-0000-000002000000}"/>
    <hyperlink ref="A73:D74" r:id="rId4" display="Voor inspiratie kunt u onze webpagina bekijken: www. bridge-ef.com/handouts bekijken." xr:uid="{00000000-0004-0000-0000-000003000000}"/>
  </hyperlinks>
  <pageMargins left="0.23622047244094491" right="0.15748031496062992" top="0.55118110236220474" bottom="0.55118110236220474" header="0.31496062992125984" footer="0.19685039370078741"/>
  <pageSetup paperSize="9" scale="90" fitToHeight="4" orientation="portrait" r:id="rId5"/>
  <rowBreaks count="5" manualBreakCount="5">
    <brk id="55" max="9" man="1"/>
    <brk id="105" max="9" man="1"/>
    <brk id="105" min="11" max="20" man="1"/>
    <brk id="155" max="9" man="1"/>
    <brk id="204" max="9" man="1"/>
  </rowBreak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60"/>
  <sheetViews>
    <sheetView zoomScaleNormal="100" zoomScaleSheetLayoutView="85" workbookViewId="0">
      <selection activeCell="A13" sqref="A13:J20"/>
    </sheetView>
  </sheetViews>
  <sheetFormatPr defaultColWidth="9.109375" defaultRowHeight="14.4" x14ac:dyDescent="0.3"/>
  <cols>
    <col min="1" max="4" width="11.6640625" style="2" customWidth="1"/>
    <col min="5" max="8" width="10.6640625" style="2" customWidth="1"/>
    <col min="9" max="10" width="10.6640625" style="1" customWidth="1"/>
    <col min="11" max="11" width="3.44140625" style="1" customWidth="1"/>
    <col min="12" max="12" width="15.6640625" style="2" bestFit="1" customWidth="1"/>
    <col min="13" max="13" width="11.88671875" style="2" customWidth="1"/>
    <col min="14" max="14" width="8.109375" style="2" customWidth="1"/>
    <col min="15" max="15" width="11" style="2" customWidth="1"/>
    <col min="16" max="16" width="7.6640625" style="2" customWidth="1"/>
    <col min="17" max="17" width="8.5546875" style="2" customWidth="1"/>
    <col min="18" max="18" width="10.109375" style="2" customWidth="1"/>
    <col min="19" max="19" width="8.44140625" style="2" customWidth="1"/>
    <col min="20" max="20" width="12.109375" style="2" customWidth="1"/>
    <col min="21" max="21" width="12.6640625" style="2" customWidth="1"/>
    <col min="22" max="22" width="3.44140625" style="2" customWidth="1"/>
    <col min="23" max="23" width="9.88671875" style="2" customWidth="1"/>
    <col min="24" max="26" width="9.109375" style="2" customWidth="1"/>
    <col min="27" max="27" width="17" style="2" customWidth="1"/>
    <col min="28" max="29" width="9.5546875" style="2" customWidth="1"/>
    <col min="30" max="31" width="9.109375" style="2" customWidth="1"/>
    <col min="32" max="16384" width="9.109375" style="2"/>
  </cols>
  <sheetData>
    <row r="1" spans="1:26" ht="15" customHeight="1" x14ac:dyDescent="0.3">
      <c r="A1" s="328" t="s">
        <v>116</v>
      </c>
      <c r="B1" s="329"/>
      <c r="C1" s="329"/>
      <c r="D1" s="329"/>
      <c r="E1" s="329"/>
      <c r="F1" s="329"/>
      <c r="G1" s="330"/>
      <c r="H1" s="334"/>
      <c r="I1" s="335"/>
      <c r="J1" s="336"/>
      <c r="K1" s="120"/>
    </row>
    <row r="2" spans="1:26" ht="15" customHeight="1" thickBot="1" x14ac:dyDescent="0.35">
      <c r="A2" s="331"/>
      <c r="B2" s="332"/>
      <c r="C2" s="332"/>
      <c r="D2" s="332"/>
      <c r="E2" s="332"/>
      <c r="F2" s="332"/>
      <c r="G2" s="333"/>
      <c r="H2" s="337"/>
      <c r="I2" s="338"/>
      <c r="J2" s="339"/>
      <c r="K2" s="120"/>
    </row>
    <row r="3" spans="1:26" ht="18" customHeight="1" x14ac:dyDescent="0.3">
      <c r="A3" s="340" t="s">
        <v>0</v>
      </c>
      <c r="B3" s="341"/>
      <c r="C3" s="341"/>
      <c r="D3" s="365"/>
      <c r="E3" s="365"/>
      <c r="F3" s="365"/>
      <c r="G3" s="366"/>
      <c r="H3" s="337"/>
      <c r="I3" s="338"/>
      <c r="J3" s="339"/>
      <c r="K3" s="120"/>
      <c r="Q3" s="304" t="s">
        <v>130</v>
      </c>
      <c r="R3" s="305"/>
      <c r="S3" s="305"/>
      <c r="T3" s="305"/>
      <c r="U3" s="305"/>
      <c r="V3" s="305"/>
      <c r="W3" s="305"/>
      <c r="X3" s="305"/>
      <c r="Y3" s="305"/>
      <c r="Z3" s="306"/>
    </row>
    <row r="4" spans="1:26" ht="18" customHeight="1" x14ac:dyDescent="0.3">
      <c r="A4" s="297" t="s">
        <v>1</v>
      </c>
      <c r="B4" s="298"/>
      <c r="C4" s="298"/>
      <c r="D4" s="363"/>
      <c r="E4" s="363"/>
      <c r="F4" s="363"/>
      <c r="G4" s="364"/>
      <c r="H4" s="337"/>
      <c r="I4" s="338"/>
      <c r="J4" s="339"/>
      <c r="K4" s="120"/>
      <c r="Q4" s="307"/>
      <c r="R4" s="308"/>
      <c r="S4" s="308"/>
      <c r="T4" s="308"/>
      <c r="U4" s="308"/>
      <c r="V4" s="308"/>
      <c r="W4" s="308"/>
      <c r="X4" s="308"/>
      <c r="Y4" s="308"/>
      <c r="Z4" s="309"/>
    </row>
    <row r="5" spans="1:26" ht="18" customHeight="1" x14ac:dyDescent="0.3">
      <c r="A5" s="297" t="s">
        <v>5</v>
      </c>
      <c r="B5" s="298"/>
      <c r="C5" s="298"/>
      <c r="D5" s="363"/>
      <c r="E5" s="363"/>
      <c r="F5" s="363"/>
      <c r="G5" s="364"/>
      <c r="H5" s="337"/>
      <c r="I5" s="338"/>
      <c r="J5" s="339"/>
      <c r="K5" s="120"/>
      <c r="Q5" s="307"/>
      <c r="R5" s="308"/>
      <c r="S5" s="308"/>
      <c r="T5" s="308"/>
      <c r="U5" s="308"/>
      <c r="V5" s="308"/>
      <c r="W5" s="308"/>
      <c r="X5" s="308"/>
      <c r="Y5" s="308"/>
      <c r="Z5" s="309"/>
    </row>
    <row r="6" spans="1:26" ht="18" customHeight="1" thickBot="1" x14ac:dyDescent="0.35">
      <c r="A6" s="297" t="s">
        <v>6</v>
      </c>
      <c r="B6" s="298"/>
      <c r="C6" s="298"/>
      <c r="D6" s="363"/>
      <c r="E6" s="363"/>
      <c r="F6" s="363"/>
      <c r="G6" s="364"/>
      <c r="H6" s="337"/>
      <c r="I6" s="338"/>
      <c r="J6" s="339"/>
      <c r="K6" s="120"/>
      <c r="Q6" s="307"/>
      <c r="R6" s="308"/>
      <c r="S6" s="308"/>
      <c r="T6" s="308"/>
      <c r="U6" s="308"/>
      <c r="V6" s="308"/>
      <c r="W6" s="308"/>
      <c r="X6" s="308"/>
      <c r="Y6" s="308"/>
      <c r="Z6" s="309"/>
    </row>
    <row r="7" spans="1:26" ht="18" customHeight="1" thickBot="1" x14ac:dyDescent="0.35">
      <c r="A7" s="297" t="s">
        <v>7</v>
      </c>
      <c r="B7" s="298"/>
      <c r="C7" s="298"/>
      <c r="D7" s="363"/>
      <c r="E7" s="363"/>
      <c r="F7" s="363"/>
      <c r="G7" s="364"/>
      <c r="H7" s="337"/>
      <c r="I7" s="338"/>
      <c r="J7" s="339"/>
      <c r="K7" s="120"/>
      <c r="L7" s="19" t="s">
        <v>41</v>
      </c>
      <c r="M7" s="20"/>
      <c r="N7" s="21">
        <v>0</v>
      </c>
      <c r="Q7" s="307"/>
      <c r="R7" s="308"/>
      <c r="S7" s="308"/>
      <c r="T7" s="308"/>
      <c r="U7" s="308"/>
      <c r="V7" s="308"/>
      <c r="W7" s="308"/>
      <c r="X7" s="308"/>
      <c r="Y7" s="308"/>
      <c r="Z7" s="309"/>
    </row>
    <row r="8" spans="1:26" ht="18" customHeight="1" thickBot="1" x14ac:dyDescent="0.35">
      <c r="A8" s="297" t="s">
        <v>8</v>
      </c>
      <c r="B8" s="298"/>
      <c r="C8" s="298"/>
      <c r="D8" s="363"/>
      <c r="E8" s="363"/>
      <c r="F8" s="363"/>
      <c r="G8" s="364"/>
      <c r="H8" s="337"/>
      <c r="I8" s="338"/>
      <c r="J8" s="339"/>
      <c r="K8" s="120"/>
      <c r="L8" s="19" t="s">
        <v>62</v>
      </c>
      <c r="M8" s="20"/>
      <c r="N8" s="21">
        <v>0.1</v>
      </c>
      <c r="Q8" s="307"/>
      <c r="R8" s="308"/>
      <c r="S8" s="308"/>
      <c r="T8" s="308"/>
      <c r="U8" s="308"/>
      <c r="V8" s="308"/>
      <c r="W8" s="308"/>
      <c r="X8" s="308"/>
      <c r="Y8" s="308"/>
      <c r="Z8" s="309"/>
    </row>
    <row r="9" spans="1:26" ht="18" customHeight="1" x14ac:dyDescent="0.3">
      <c r="A9" s="297" t="s">
        <v>61</v>
      </c>
      <c r="B9" s="298"/>
      <c r="C9" s="298"/>
      <c r="D9" s="363"/>
      <c r="E9" s="363"/>
      <c r="F9" s="363"/>
      <c r="G9" s="364"/>
      <c r="H9" s="337"/>
      <c r="I9" s="338"/>
      <c r="J9" s="339"/>
      <c r="K9" s="120"/>
      <c r="L9" s="294" t="s">
        <v>31</v>
      </c>
      <c r="M9" s="295"/>
      <c r="N9" s="296"/>
      <c r="Q9" s="307"/>
      <c r="R9" s="308"/>
      <c r="S9" s="308"/>
      <c r="T9" s="308"/>
      <c r="U9" s="308"/>
      <c r="V9" s="308"/>
      <c r="W9" s="308"/>
      <c r="X9" s="308"/>
      <c r="Y9" s="308"/>
      <c r="Z9" s="309"/>
    </row>
    <row r="10" spans="1:26" ht="18" customHeight="1" x14ac:dyDescent="0.3">
      <c r="A10" s="297" t="s">
        <v>2</v>
      </c>
      <c r="B10" s="298"/>
      <c r="C10" s="298"/>
      <c r="D10" s="363"/>
      <c r="E10" s="363"/>
      <c r="F10" s="363"/>
      <c r="G10" s="364"/>
      <c r="H10" s="337"/>
      <c r="I10" s="338"/>
      <c r="J10" s="339"/>
      <c r="K10" s="120"/>
      <c r="L10" s="23" t="s">
        <v>91</v>
      </c>
      <c r="M10" s="13"/>
      <c r="N10" s="24">
        <v>24</v>
      </c>
      <c r="Q10" s="307"/>
      <c r="R10" s="308"/>
      <c r="S10" s="308"/>
      <c r="T10" s="308"/>
      <c r="U10" s="308"/>
      <c r="V10" s="308"/>
      <c r="W10" s="308"/>
      <c r="X10" s="308"/>
      <c r="Y10" s="308"/>
      <c r="Z10" s="309"/>
    </row>
    <row r="11" spans="1:26" ht="18" customHeight="1" thickBot="1" x14ac:dyDescent="0.35">
      <c r="A11" s="299" t="s">
        <v>7</v>
      </c>
      <c r="B11" s="300"/>
      <c r="C11" s="300"/>
      <c r="D11" s="367"/>
      <c r="E11" s="367"/>
      <c r="F11" s="367"/>
      <c r="G11" s="368"/>
      <c r="H11" s="337"/>
      <c r="I11" s="338"/>
      <c r="J11" s="339"/>
      <c r="K11" s="120"/>
      <c r="L11" s="25" t="s">
        <v>37</v>
      </c>
      <c r="M11" s="5"/>
      <c r="N11" s="26">
        <v>38</v>
      </c>
      <c r="Q11" s="310"/>
      <c r="R11" s="311"/>
      <c r="S11" s="311"/>
      <c r="T11" s="311"/>
      <c r="U11" s="311"/>
      <c r="V11" s="311"/>
      <c r="W11" s="311"/>
      <c r="X11" s="311"/>
      <c r="Y11" s="311"/>
      <c r="Z11" s="312"/>
    </row>
    <row r="12" spans="1:26" ht="30" customHeight="1" thickBot="1" x14ac:dyDescent="0.35">
      <c r="A12" s="279" t="s">
        <v>155</v>
      </c>
      <c r="B12" s="280"/>
      <c r="C12" s="280"/>
      <c r="D12" s="280"/>
      <c r="E12" s="280"/>
      <c r="F12" s="280"/>
      <c r="G12" s="280"/>
      <c r="H12" s="280"/>
      <c r="I12" s="280"/>
      <c r="J12" s="281"/>
      <c r="K12" s="120"/>
      <c r="L12" s="22"/>
      <c r="M12" s="22"/>
      <c r="N12" s="52"/>
    </row>
    <row r="13" spans="1:26" ht="15" customHeight="1" x14ac:dyDescent="0.3">
      <c r="A13" s="262" t="s">
        <v>144</v>
      </c>
      <c r="B13" s="263"/>
      <c r="C13" s="263"/>
      <c r="D13" s="263"/>
      <c r="E13" s="263"/>
      <c r="F13" s="263"/>
      <c r="G13" s="263"/>
      <c r="H13" s="263"/>
      <c r="I13" s="263"/>
      <c r="J13" s="291"/>
      <c r="K13" s="120"/>
    </row>
    <row r="14" spans="1:26" ht="15" customHeight="1" x14ac:dyDescent="0.3">
      <c r="A14" s="264"/>
      <c r="B14" s="265"/>
      <c r="C14" s="265"/>
      <c r="D14" s="265"/>
      <c r="E14" s="265"/>
      <c r="F14" s="265"/>
      <c r="G14" s="265"/>
      <c r="H14" s="265"/>
      <c r="I14" s="265"/>
      <c r="J14" s="292"/>
      <c r="K14" s="120"/>
    </row>
    <row r="15" spans="1:26" ht="15" customHeight="1" x14ac:dyDescent="0.3">
      <c r="A15" s="264"/>
      <c r="B15" s="265"/>
      <c r="C15" s="265"/>
      <c r="D15" s="265"/>
      <c r="E15" s="265"/>
      <c r="F15" s="265"/>
      <c r="G15" s="265"/>
      <c r="H15" s="265"/>
      <c r="I15" s="265"/>
      <c r="J15" s="292"/>
      <c r="K15" s="120"/>
    </row>
    <row r="16" spans="1:26" ht="15" customHeight="1" x14ac:dyDescent="0.3">
      <c r="A16" s="264"/>
      <c r="B16" s="265"/>
      <c r="C16" s="265"/>
      <c r="D16" s="265"/>
      <c r="E16" s="265"/>
      <c r="F16" s="265"/>
      <c r="G16" s="265"/>
      <c r="H16" s="265"/>
      <c r="I16" s="265"/>
      <c r="J16" s="292"/>
      <c r="K16" s="120"/>
    </row>
    <row r="17" spans="1:29" ht="15" customHeight="1" x14ac:dyDescent="0.3">
      <c r="A17" s="264"/>
      <c r="B17" s="265"/>
      <c r="C17" s="265"/>
      <c r="D17" s="265"/>
      <c r="E17" s="265"/>
      <c r="F17" s="265"/>
      <c r="G17" s="265"/>
      <c r="H17" s="265"/>
      <c r="I17" s="265"/>
      <c r="J17" s="292"/>
      <c r="K17" s="120"/>
    </row>
    <row r="18" spans="1:29" ht="15.75" customHeight="1" x14ac:dyDescent="0.3">
      <c r="A18" s="264"/>
      <c r="B18" s="265"/>
      <c r="C18" s="265"/>
      <c r="D18" s="265"/>
      <c r="E18" s="265"/>
      <c r="F18" s="265"/>
      <c r="G18" s="265"/>
      <c r="H18" s="265"/>
      <c r="I18" s="265"/>
      <c r="J18" s="292"/>
      <c r="K18" s="120"/>
    </row>
    <row r="19" spans="1:29" ht="15" customHeight="1" x14ac:dyDescent="0.3">
      <c r="A19" s="264"/>
      <c r="B19" s="265"/>
      <c r="C19" s="265"/>
      <c r="D19" s="265"/>
      <c r="E19" s="265"/>
      <c r="F19" s="265"/>
      <c r="G19" s="265"/>
      <c r="H19" s="265"/>
      <c r="I19" s="265"/>
      <c r="J19" s="292"/>
      <c r="K19" s="120"/>
      <c r="O19" s="22"/>
      <c r="P19" s="22"/>
      <c r="Q19" s="22"/>
      <c r="R19" s="22"/>
      <c r="S19" s="22"/>
      <c r="T19" s="52"/>
    </row>
    <row r="20" spans="1:29" ht="15" customHeight="1" thickBot="1" x14ac:dyDescent="0.35">
      <c r="A20" s="264"/>
      <c r="B20" s="265"/>
      <c r="C20" s="265"/>
      <c r="D20" s="265"/>
      <c r="E20" s="265"/>
      <c r="F20" s="265"/>
      <c r="G20" s="265"/>
      <c r="H20" s="265"/>
      <c r="I20" s="265"/>
      <c r="J20" s="292"/>
      <c r="K20" s="120"/>
      <c r="O20" s="22"/>
      <c r="P20" s="22"/>
      <c r="Q20" s="22"/>
      <c r="R20" s="22"/>
      <c r="S20" s="22"/>
      <c r="T20" s="52"/>
    </row>
    <row r="21" spans="1:29" ht="22.5" customHeight="1" thickBot="1" x14ac:dyDescent="0.35">
      <c r="A21" s="288" t="s">
        <v>142</v>
      </c>
      <c r="B21" s="289"/>
      <c r="C21" s="289"/>
      <c r="D21" s="289"/>
      <c r="E21" s="289"/>
      <c r="F21" s="289"/>
      <c r="G21" s="289"/>
      <c r="H21" s="289"/>
      <c r="I21" s="289"/>
      <c r="J21" s="290"/>
      <c r="K21" s="120"/>
      <c r="O21" s="22"/>
      <c r="P21" s="22"/>
      <c r="Q21" s="22"/>
      <c r="R21" s="22"/>
      <c r="S21" s="22"/>
      <c r="T21" s="52"/>
    </row>
    <row r="22" spans="1:29" ht="15" customHeight="1" x14ac:dyDescent="0.3">
      <c r="A22" s="301" t="s">
        <v>11</v>
      </c>
      <c r="B22" s="302"/>
      <c r="C22" s="302"/>
      <c r="D22" s="302"/>
      <c r="E22" s="121" t="s">
        <v>124</v>
      </c>
      <c r="F22" s="10"/>
      <c r="G22" s="121" t="s">
        <v>14</v>
      </c>
      <c r="H22" s="121" t="s">
        <v>3</v>
      </c>
      <c r="I22" s="11" t="s">
        <v>10</v>
      </c>
      <c r="J22" s="14" t="s">
        <v>4</v>
      </c>
      <c r="K22" s="120"/>
      <c r="L22" s="110" t="s">
        <v>48</v>
      </c>
      <c r="M22" s="111" t="s">
        <v>38</v>
      </c>
      <c r="N22" s="111" t="s">
        <v>96</v>
      </c>
      <c r="O22" s="111" t="s">
        <v>40</v>
      </c>
      <c r="P22" s="111" t="s">
        <v>97</v>
      </c>
      <c r="Q22" s="111" t="s">
        <v>76</v>
      </c>
      <c r="R22" s="111" t="s">
        <v>75</v>
      </c>
      <c r="S22" s="111" t="s">
        <v>42</v>
      </c>
      <c r="T22" s="111" t="s">
        <v>30</v>
      </c>
      <c r="U22" s="112" t="s">
        <v>39</v>
      </c>
      <c r="V22" s="113"/>
      <c r="W22" s="114" t="s">
        <v>45</v>
      </c>
      <c r="X22" s="115" t="s">
        <v>50</v>
      </c>
      <c r="Y22" s="115" t="s">
        <v>55</v>
      </c>
      <c r="Z22" s="115" t="s">
        <v>57</v>
      </c>
      <c r="AA22" s="115" t="s">
        <v>56</v>
      </c>
      <c r="AB22" s="115" t="s">
        <v>46</v>
      </c>
      <c r="AC22" s="116" t="s">
        <v>47</v>
      </c>
    </row>
    <row r="23" spans="1:29" ht="15" customHeight="1" x14ac:dyDescent="0.3">
      <c r="A23" s="10" t="s">
        <v>136</v>
      </c>
      <c r="B23" s="10"/>
      <c r="C23" s="10"/>
      <c r="D23" s="10"/>
      <c r="E23" s="10" t="s">
        <v>117</v>
      </c>
      <c r="F23" s="10"/>
      <c r="G23" s="10" t="s">
        <v>17</v>
      </c>
      <c r="H23" s="10">
        <v>1</v>
      </c>
      <c r="I23" s="107">
        <f t="shared" ref="I23" si="0">_xlfn.CEILING.PRECISE(T23,0.25)</f>
        <v>668.5</v>
      </c>
      <c r="J23" s="108">
        <f t="shared" ref="J23" si="1">H23*I23</f>
        <v>668.5</v>
      </c>
      <c r="K23" s="120"/>
      <c r="L23" s="33">
        <v>1</v>
      </c>
      <c r="M23" s="34">
        <v>607.54999999999995</v>
      </c>
      <c r="N23" s="35">
        <v>0</v>
      </c>
      <c r="O23" s="35">
        <v>0</v>
      </c>
      <c r="P23" s="35">
        <v>1</v>
      </c>
      <c r="Q23" s="36" t="s">
        <v>44</v>
      </c>
      <c r="R23" s="36" t="s">
        <v>131</v>
      </c>
      <c r="S23" s="36" t="str">
        <f t="shared" ref="S23" si="2">IF(L23="","",IF(OR(Q23="ja",R23="ja"),"Nee","Ja"))</f>
        <v>Ja</v>
      </c>
      <c r="T23" s="34">
        <f t="shared" ref="T23" si="3">IF(S23="Ja",((((M23-(M23*$N$7))+(N23*$N$10)+(O23*$N$11))*P23)*($N$8+1)),(((M23)+(N23*$N$10)+(O23*$N$11))*P23)*($N$8+1))</f>
        <v>668.30499999999995</v>
      </c>
      <c r="U23" s="37" t="s">
        <v>46</v>
      </c>
      <c r="V23" s="22"/>
      <c r="W23" s="33"/>
      <c r="X23" s="34"/>
      <c r="Y23" s="34"/>
      <c r="Z23" s="34"/>
      <c r="AA23" s="34"/>
      <c r="AB23" s="34">
        <f t="shared" ref="AB23" si="4">T23</f>
        <v>668.30499999999995</v>
      </c>
      <c r="AC23" s="24">
        <f t="shared" ref="AC23" si="5">IF(SUM($W23:$AA23)=0,0,SUM($W23:$AA23)-$AB23)</f>
        <v>0</v>
      </c>
    </row>
    <row r="24" spans="1:29" ht="15" customHeight="1" x14ac:dyDescent="0.3">
      <c r="A24" s="359" t="s">
        <v>160</v>
      </c>
      <c r="B24" s="359"/>
      <c r="C24" s="359"/>
      <c r="D24" s="359"/>
      <c r="E24" s="359"/>
      <c r="F24" s="359"/>
      <c r="G24" s="359"/>
      <c r="H24" s="359"/>
      <c r="I24" s="359"/>
      <c r="J24" s="360"/>
      <c r="K24" s="120"/>
    </row>
    <row r="25" spans="1:29" ht="15" customHeight="1" thickBot="1" x14ac:dyDescent="0.35">
      <c r="A25" s="361"/>
      <c r="B25" s="361"/>
      <c r="C25" s="361"/>
      <c r="D25" s="361"/>
      <c r="E25" s="361"/>
      <c r="F25" s="361"/>
      <c r="G25" s="361"/>
      <c r="H25" s="361"/>
      <c r="I25" s="361"/>
      <c r="J25" s="362"/>
      <c r="K25" s="120"/>
    </row>
    <row r="26" spans="1:29" ht="22.5" customHeight="1" thickBot="1" x14ac:dyDescent="0.35">
      <c r="A26" s="288" t="s">
        <v>141</v>
      </c>
      <c r="B26" s="289"/>
      <c r="C26" s="289"/>
      <c r="D26" s="289"/>
      <c r="E26" s="289"/>
      <c r="F26" s="289"/>
      <c r="G26" s="289"/>
      <c r="H26" s="289"/>
      <c r="I26" s="289"/>
      <c r="J26" s="290"/>
      <c r="K26" s="120"/>
      <c r="O26" s="22"/>
      <c r="P26" s="22"/>
      <c r="Q26" s="22"/>
      <c r="R26" s="22"/>
      <c r="S26" s="22"/>
      <c r="T26" s="52"/>
    </row>
    <row r="27" spans="1:29" ht="15" customHeight="1" x14ac:dyDescent="0.3">
      <c r="A27" s="301" t="s">
        <v>11</v>
      </c>
      <c r="B27" s="302"/>
      <c r="C27" s="302"/>
      <c r="D27" s="302"/>
      <c r="E27" s="121" t="s">
        <v>123</v>
      </c>
      <c r="F27" s="10"/>
      <c r="G27" s="121" t="s">
        <v>14</v>
      </c>
      <c r="H27" s="121" t="s">
        <v>3</v>
      </c>
      <c r="I27" s="11" t="s">
        <v>10</v>
      </c>
      <c r="J27" s="14" t="s">
        <v>4</v>
      </c>
      <c r="K27" s="120"/>
      <c r="L27" s="110" t="s">
        <v>159</v>
      </c>
      <c r="M27" s="111" t="s">
        <v>129</v>
      </c>
      <c r="N27" s="111" t="s">
        <v>96</v>
      </c>
      <c r="O27" s="111" t="s">
        <v>40</v>
      </c>
      <c r="P27" s="111" t="s">
        <v>97</v>
      </c>
      <c r="Q27" s="111" t="s">
        <v>76</v>
      </c>
      <c r="R27" s="111" t="s">
        <v>75</v>
      </c>
      <c r="S27" s="111" t="s">
        <v>42</v>
      </c>
      <c r="T27" s="111" t="s">
        <v>30</v>
      </c>
      <c r="U27" s="112" t="s">
        <v>39</v>
      </c>
      <c r="V27" s="113"/>
      <c r="W27" s="114" t="s">
        <v>45</v>
      </c>
      <c r="X27" s="115" t="s">
        <v>50</v>
      </c>
      <c r="Y27" s="115" t="s">
        <v>55</v>
      </c>
      <c r="Z27" s="115" t="s">
        <v>57</v>
      </c>
      <c r="AA27" s="115" t="s">
        <v>56</v>
      </c>
      <c r="AB27" s="115" t="s">
        <v>46</v>
      </c>
      <c r="AC27" s="116" t="s">
        <v>47</v>
      </c>
    </row>
    <row r="28" spans="1:29" ht="15" customHeight="1" x14ac:dyDescent="0.3">
      <c r="A28" s="109" t="s">
        <v>156</v>
      </c>
      <c r="B28" s="109"/>
      <c r="C28" s="109"/>
      <c r="D28" s="109"/>
      <c r="E28" s="109" t="s">
        <v>158</v>
      </c>
      <c r="F28" s="109"/>
      <c r="G28" s="109" t="s">
        <v>17</v>
      </c>
      <c r="H28" s="122">
        <v>0</v>
      </c>
      <c r="I28" s="107">
        <f t="shared" ref="I28:I29" si="6">_xlfn.CEILING.PRECISE(T28,0.25)</f>
        <v>227.5</v>
      </c>
      <c r="J28" s="108">
        <f t="shared" ref="J28:J29" si="7">H28*I28</f>
        <v>0</v>
      </c>
      <c r="K28" s="120"/>
      <c r="L28" s="33">
        <v>76.22</v>
      </c>
      <c r="M28" s="34">
        <v>144.91</v>
      </c>
      <c r="N28" s="35">
        <v>0.2</v>
      </c>
      <c r="O28" s="35">
        <v>1.5</v>
      </c>
      <c r="P28" s="35">
        <v>1</v>
      </c>
      <c r="Q28" s="36" t="s">
        <v>44</v>
      </c>
      <c r="R28" s="36" t="s">
        <v>127</v>
      </c>
      <c r="S28" s="36" t="str">
        <f t="shared" ref="S28:S29" si="8">IF(L28="","",IF(OR(Q28="ja",R28="ja"),"Nee","Ja"))</f>
        <v>Nee</v>
      </c>
      <c r="T28" s="34">
        <f t="shared" ref="T28:T29" si="9">IF(S28="Ja",((((M28-(M28*$N$7))+(N28*$N$10)+(O28*$N$11))*P28)*($N$8+1)),(((M28)+(N28*$N$10)+(O28*$N$11))*P28)*($N$8+1))</f>
        <v>227.38100000000003</v>
      </c>
      <c r="U28" s="37" t="s">
        <v>77</v>
      </c>
      <c r="V28" s="22"/>
      <c r="W28" s="33"/>
      <c r="X28" s="34"/>
      <c r="Y28" s="34"/>
      <c r="Z28" s="34"/>
      <c r="AA28" s="34"/>
      <c r="AB28" s="34">
        <f t="shared" ref="AB28" si="10">T28</f>
        <v>227.38100000000003</v>
      </c>
      <c r="AC28" s="24">
        <f t="shared" ref="AC28" si="11">IF(SUM($W28:$AA28)=0,0,SUM($W28:$AA28)-$AB28)</f>
        <v>0</v>
      </c>
    </row>
    <row r="29" spans="1:29" ht="15" customHeight="1" thickBot="1" x14ac:dyDescent="0.35">
      <c r="A29" s="109" t="s">
        <v>157</v>
      </c>
      <c r="B29" s="109"/>
      <c r="C29" s="109"/>
      <c r="D29" s="109"/>
      <c r="E29" s="109" t="s">
        <v>139</v>
      </c>
      <c r="F29" s="109"/>
      <c r="G29" s="109" t="s">
        <v>17</v>
      </c>
      <c r="H29" s="122">
        <v>0</v>
      </c>
      <c r="I29" s="107">
        <f t="shared" si="6"/>
        <v>113.5</v>
      </c>
      <c r="J29" s="108">
        <f t="shared" si="7"/>
        <v>0</v>
      </c>
      <c r="K29" s="120"/>
      <c r="L29" s="33">
        <v>37.75</v>
      </c>
      <c r="M29" s="34">
        <v>62.75</v>
      </c>
      <c r="N29" s="35">
        <v>0.1</v>
      </c>
      <c r="O29" s="35">
        <v>1</v>
      </c>
      <c r="P29" s="35">
        <v>1</v>
      </c>
      <c r="Q29" s="36" t="s">
        <v>44</v>
      </c>
      <c r="R29" s="36" t="s">
        <v>127</v>
      </c>
      <c r="S29" s="36" t="str">
        <f t="shared" si="8"/>
        <v>Nee</v>
      </c>
      <c r="T29" s="34">
        <f t="shared" si="9"/>
        <v>113.46500000000002</v>
      </c>
      <c r="U29" s="37" t="s">
        <v>77</v>
      </c>
      <c r="V29" s="22"/>
      <c r="W29" s="33"/>
      <c r="X29" s="34"/>
      <c r="Y29" s="34"/>
      <c r="Z29" s="34"/>
      <c r="AA29" s="34"/>
      <c r="AB29" s="34"/>
      <c r="AC29" s="24"/>
    </row>
    <row r="30" spans="1:29" ht="15" customHeight="1" thickBot="1" x14ac:dyDescent="0.35">
      <c r="A30" s="125"/>
      <c r="B30" s="125"/>
      <c r="C30" s="125"/>
      <c r="D30" s="125"/>
      <c r="E30" s="125"/>
      <c r="F30" s="125"/>
      <c r="G30" s="125"/>
      <c r="H30" s="313" t="s">
        <v>150</v>
      </c>
      <c r="I30" s="313"/>
      <c r="J30" s="136">
        <f>SUM(J23,J28:J29)</f>
        <v>668.5</v>
      </c>
      <c r="K30" s="120"/>
      <c r="L30" s="52"/>
      <c r="M30" s="52"/>
      <c r="N30" s="126"/>
      <c r="O30" s="126"/>
      <c r="P30" s="126"/>
      <c r="Q30" s="127"/>
      <c r="R30" s="127"/>
      <c r="S30" s="127"/>
      <c r="T30" s="52"/>
      <c r="U30" s="22"/>
      <c r="V30" s="22"/>
      <c r="W30" s="52"/>
      <c r="X30" s="52"/>
      <c r="Y30" s="52"/>
      <c r="Z30" s="52"/>
      <c r="AA30" s="52"/>
      <c r="AB30" s="52"/>
      <c r="AC30" s="52"/>
    </row>
    <row r="31" spans="1:29" ht="15" customHeight="1" x14ac:dyDescent="0.3">
      <c r="A31" s="304" t="s">
        <v>126</v>
      </c>
      <c r="B31" s="305"/>
      <c r="C31" s="305"/>
      <c r="D31" s="305"/>
      <c r="E31" s="305"/>
      <c r="F31" s="305"/>
      <c r="G31" s="305"/>
      <c r="H31" s="305"/>
      <c r="I31" s="305"/>
      <c r="J31" s="306"/>
      <c r="K31" s="120"/>
    </row>
    <row r="32" spans="1:29" ht="15.75" customHeight="1" x14ac:dyDescent="0.3">
      <c r="A32" s="307"/>
      <c r="B32" s="308"/>
      <c r="C32" s="308"/>
      <c r="D32" s="308"/>
      <c r="E32" s="308"/>
      <c r="F32" s="308"/>
      <c r="G32" s="308"/>
      <c r="H32" s="308"/>
      <c r="I32" s="308"/>
      <c r="J32" s="309"/>
      <c r="K32" s="120"/>
    </row>
    <row r="33" spans="1:29" ht="15" customHeight="1" thickBot="1" x14ac:dyDescent="0.35">
      <c r="A33" s="307"/>
      <c r="B33" s="308"/>
      <c r="C33" s="308"/>
      <c r="D33" s="308"/>
      <c r="E33" s="308"/>
      <c r="F33" s="308"/>
      <c r="G33" s="308"/>
      <c r="H33" s="308"/>
      <c r="I33" s="308"/>
      <c r="J33" s="309"/>
      <c r="K33" s="120"/>
      <c r="O33" s="22"/>
      <c r="P33" s="22"/>
      <c r="Q33" s="22"/>
      <c r="R33" s="22"/>
      <c r="S33" s="22"/>
      <c r="T33" s="52"/>
    </row>
    <row r="34" spans="1:29" ht="15" hidden="1" customHeight="1" x14ac:dyDescent="0.3">
      <c r="A34" s="301" t="s">
        <v>11</v>
      </c>
      <c r="B34" s="302"/>
      <c r="C34" s="302"/>
      <c r="D34" s="302"/>
      <c r="E34" s="121" t="s">
        <v>123</v>
      </c>
      <c r="F34" s="10"/>
      <c r="G34" s="121" t="s">
        <v>14</v>
      </c>
      <c r="H34" s="121" t="s">
        <v>3</v>
      </c>
      <c r="I34" s="11" t="s">
        <v>10</v>
      </c>
      <c r="J34" s="14" t="s">
        <v>4</v>
      </c>
      <c r="K34" s="120"/>
      <c r="L34" s="110" t="s">
        <v>128</v>
      </c>
      <c r="M34" s="111" t="s">
        <v>129</v>
      </c>
      <c r="N34" s="111" t="s">
        <v>96</v>
      </c>
      <c r="O34" s="111" t="s">
        <v>40</v>
      </c>
      <c r="P34" s="111" t="s">
        <v>97</v>
      </c>
      <c r="Q34" s="111" t="s">
        <v>76</v>
      </c>
      <c r="R34" s="111" t="s">
        <v>75</v>
      </c>
      <c r="S34" s="111" t="s">
        <v>42</v>
      </c>
      <c r="T34" s="111" t="s">
        <v>30</v>
      </c>
      <c r="U34" s="112" t="s">
        <v>39</v>
      </c>
      <c r="V34" s="113"/>
      <c r="W34" s="114" t="s">
        <v>45</v>
      </c>
      <c r="X34" s="115" t="s">
        <v>50</v>
      </c>
      <c r="Y34" s="115" t="s">
        <v>55</v>
      </c>
      <c r="Z34" s="115" t="s">
        <v>57</v>
      </c>
      <c r="AA34" s="115" t="s">
        <v>56</v>
      </c>
      <c r="AB34" s="115" t="s">
        <v>46</v>
      </c>
      <c r="AC34" s="116" t="s">
        <v>47</v>
      </c>
    </row>
    <row r="35" spans="1:29" ht="15" hidden="1" customHeight="1" x14ac:dyDescent="0.3">
      <c r="A35" s="109" t="s">
        <v>138</v>
      </c>
      <c r="B35" s="109"/>
      <c r="C35" s="109"/>
      <c r="D35" s="109"/>
      <c r="E35" s="109" t="s">
        <v>139</v>
      </c>
      <c r="F35" s="109"/>
      <c r="G35" s="109" t="s">
        <v>17</v>
      </c>
      <c r="H35" s="122">
        <v>0</v>
      </c>
      <c r="I35" s="107">
        <f t="shared" ref="I35:I39" si="12">_xlfn.CEILING.PRECISE(T35,0.25)</f>
        <v>39.75</v>
      </c>
      <c r="J35" s="108">
        <f t="shared" ref="J35:J39" si="13">H35*I35</f>
        <v>0</v>
      </c>
      <c r="K35" s="120"/>
      <c r="L35" s="33">
        <v>24</v>
      </c>
      <c r="M35" s="34">
        <f t="shared" ref="M35:M39" si="14">L35*1.5</f>
        <v>36</v>
      </c>
      <c r="N35" s="35">
        <v>0</v>
      </c>
      <c r="O35" s="35">
        <v>0</v>
      </c>
      <c r="P35" s="35">
        <v>1</v>
      </c>
      <c r="Q35" s="36" t="s">
        <v>44</v>
      </c>
      <c r="R35" s="36" t="s">
        <v>127</v>
      </c>
      <c r="S35" s="36" t="str">
        <f t="shared" ref="S35:S39" si="15">IF(L35="","",IF(OR(Q35="ja",R35="ja"),"Nee","Ja"))</f>
        <v>Nee</v>
      </c>
      <c r="T35" s="34">
        <f t="shared" ref="T35:T39" si="16">IF(S35="Ja",((((M35-(M35*$N$7))+(N35*$N$10)+(O35*$N$11))*P35)*($N$8+1)),(((M35)+(N35*$N$10)+(O35*$N$11))*P35)*($N$8+1))</f>
        <v>39.6</v>
      </c>
      <c r="U35" s="37" t="s">
        <v>77</v>
      </c>
      <c r="V35" s="22"/>
      <c r="W35" s="33"/>
      <c r="X35" s="34"/>
      <c r="Y35" s="34"/>
      <c r="Z35" s="34"/>
      <c r="AA35" s="34"/>
      <c r="AB35" s="34">
        <f t="shared" ref="AB35" si="17">T35</f>
        <v>39.6</v>
      </c>
      <c r="AC35" s="24">
        <f t="shared" ref="AC35" si="18">IF(SUM($W35:$AA35)=0,0,SUM($W35:$AA35)-$AB35)</f>
        <v>0</v>
      </c>
    </row>
    <row r="36" spans="1:29" ht="15" hidden="1" customHeight="1" x14ac:dyDescent="0.3">
      <c r="A36" s="109" t="s">
        <v>121</v>
      </c>
      <c r="B36" s="109"/>
      <c r="C36" s="109"/>
      <c r="D36" s="109"/>
      <c r="E36" s="109" t="s">
        <v>133</v>
      </c>
      <c r="F36" s="109"/>
      <c r="G36" s="109" t="s">
        <v>17</v>
      </c>
      <c r="H36" s="122">
        <v>0</v>
      </c>
      <c r="I36" s="107">
        <f t="shared" si="12"/>
        <v>143.75</v>
      </c>
      <c r="J36" s="108">
        <f t="shared" si="13"/>
        <v>0</v>
      </c>
      <c r="K36" s="120"/>
      <c r="L36" s="33">
        <v>87.04</v>
      </c>
      <c r="M36" s="34">
        <f t="shared" si="14"/>
        <v>130.56</v>
      </c>
      <c r="N36" s="35">
        <v>0</v>
      </c>
      <c r="O36" s="35">
        <v>0</v>
      </c>
      <c r="P36" s="35">
        <v>1</v>
      </c>
      <c r="Q36" s="36" t="s">
        <v>44</v>
      </c>
      <c r="R36" s="36" t="s">
        <v>127</v>
      </c>
      <c r="S36" s="36" t="str">
        <f t="shared" si="15"/>
        <v>Nee</v>
      </c>
      <c r="T36" s="34">
        <f t="shared" si="16"/>
        <v>143.61600000000001</v>
      </c>
      <c r="U36" s="37" t="s">
        <v>77</v>
      </c>
      <c r="V36" s="22"/>
      <c r="W36" s="33"/>
      <c r="X36" s="34"/>
      <c r="Y36" s="34"/>
      <c r="Z36" s="34"/>
      <c r="AA36" s="34"/>
      <c r="AB36" s="34"/>
      <c r="AC36" s="24"/>
    </row>
    <row r="37" spans="1:29" ht="15" hidden="1" customHeight="1" x14ac:dyDescent="0.3">
      <c r="A37" s="109" t="s">
        <v>122</v>
      </c>
      <c r="B37" s="109"/>
      <c r="C37" s="109"/>
      <c r="D37" s="109"/>
      <c r="E37" s="109" t="s">
        <v>132</v>
      </c>
      <c r="F37" s="109"/>
      <c r="G37" s="109" t="s">
        <v>17</v>
      </c>
      <c r="H37" s="122">
        <v>0</v>
      </c>
      <c r="I37" s="107">
        <f t="shared" si="12"/>
        <v>59.25</v>
      </c>
      <c r="J37" s="108">
        <f t="shared" si="13"/>
        <v>0</v>
      </c>
      <c r="K37" s="120"/>
      <c r="L37" s="33">
        <v>35.840000000000003</v>
      </c>
      <c r="M37" s="34">
        <f t="shared" si="14"/>
        <v>53.760000000000005</v>
      </c>
      <c r="N37" s="35">
        <v>0</v>
      </c>
      <c r="O37" s="35">
        <v>0</v>
      </c>
      <c r="P37" s="35">
        <v>1</v>
      </c>
      <c r="Q37" s="36" t="s">
        <v>44</v>
      </c>
      <c r="R37" s="36" t="s">
        <v>127</v>
      </c>
      <c r="S37" s="36" t="str">
        <f t="shared" si="15"/>
        <v>Nee</v>
      </c>
      <c r="T37" s="34">
        <f t="shared" si="16"/>
        <v>59.13600000000001</v>
      </c>
      <c r="U37" s="37" t="s">
        <v>77</v>
      </c>
      <c r="V37" s="22"/>
      <c r="W37" s="33"/>
      <c r="X37" s="34"/>
      <c r="Y37" s="34"/>
      <c r="Z37" s="34"/>
      <c r="AA37" s="34"/>
      <c r="AB37" s="34"/>
      <c r="AC37" s="24"/>
    </row>
    <row r="38" spans="1:29" ht="15" hidden="1" customHeight="1" x14ac:dyDescent="0.3">
      <c r="A38" s="109" t="s">
        <v>121</v>
      </c>
      <c r="B38" s="109"/>
      <c r="C38" s="109"/>
      <c r="D38" s="109"/>
      <c r="E38" s="109" t="s">
        <v>134</v>
      </c>
      <c r="F38" s="109"/>
      <c r="G38" s="109" t="s">
        <v>17</v>
      </c>
      <c r="H38" s="122">
        <v>0</v>
      </c>
      <c r="I38" s="107">
        <f t="shared" si="12"/>
        <v>186</v>
      </c>
      <c r="J38" s="108">
        <f t="shared" si="13"/>
        <v>0</v>
      </c>
      <c r="K38" s="120"/>
      <c r="L38" s="33">
        <v>112.64</v>
      </c>
      <c r="M38" s="34">
        <f t="shared" si="14"/>
        <v>168.96</v>
      </c>
      <c r="N38" s="35">
        <v>0</v>
      </c>
      <c r="O38" s="35">
        <v>0</v>
      </c>
      <c r="P38" s="35">
        <v>1</v>
      </c>
      <c r="Q38" s="36" t="s">
        <v>44</v>
      </c>
      <c r="R38" s="36" t="s">
        <v>127</v>
      </c>
      <c r="S38" s="36" t="str">
        <f t="shared" si="15"/>
        <v>Nee</v>
      </c>
      <c r="T38" s="34">
        <f t="shared" si="16"/>
        <v>185.85600000000002</v>
      </c>
      <c r="U38" s="37" t="s">
        <v>77</v>
      </c>
      <c r="V38" s="22"/>
      <c r="W38" s="33"/>
      <c r="X38" s="34"/>
      <c r="Y38" s="34"/>
      <c r="Z38" s="34"/>
      <c r="AA38" s="34"/>
      <c r="AB38" s="34"/>
      <c r="AC38" s="24"/>
    </row>
    <row r="39" spans="1:29" ht="15" hidden="1" thickBot="1" x14ac:dyDescent="0.35">
      <c r="A39" s="109" t="s">
        <v>122</v>
      </c>
      <c r="B39" s="109"/>
      <c r="C39" s="109"/>
      <c r="D39" s="109"/>
      <c r="E39" s="109" t="s">
        <v>132</v>
      </c>
      <c r="F39" s="109"/>
      <c r="G39" s="109" t="s">
        <v>17</v>
      </c>
      <c r="H39" s="122">
        <v>0</v>
      </c>
      <c r="I39" s="107">
        <f t="shared" si="12"/>
        <v>59.25</v>
      </c>
      <c r="J39" s="108">
        <f t="shared" si="13"/>
        <v>0</v>
      </c>
      <c r="K39" s="120"/>
      <c r="L39" s="38">
        <v>35.840000000000003</v>
      </c>
      <c r="M39" s="39">
        <f t="shared" si="14"/>
        <v>53.760000000000005</v>
      </c>
      <c r="N39" s="117">
        <v>0</v>
      </c>
      <c r="O39" s="117">
        <v>0</v>
      </c>
      <c r="P39" s="117">
        <v>1</v>
      </c>
      <c r="Q39" s="118" t="s">
        <v>44</v>
      </c>
      <c r="R39" s="118" t="s">
        <v>127</v>
      </c>
      <c r="S39" s="118" t="str">
        <f t="shared" si="15"/>
        <v>Nee</v>
      </c>
      <c r="T39" s="39">
        <f t="shared" si="16"/>
        <v>59.13600000000001</v>
      </c>
      <c r="U39" s="119" t="s">
        <v>77</v>
      </c>
      <c r="V39" s="5"/>
      <c r="W39" s="38"/>
      <c r="X39" s="39"/>
      <c r="Y39" s="39"/>
      <c r="Z39" s="39"/>
      <c r="AA39" s="39"/>
      <c r="AB39" s="39"/>
      <c r="AC39" s="40"/>
    </row>
    <row r="40" spans="1:29" ht="15" hidden="1" customHeight="1" x14ac:dyDescent="0.3">
      <c r="A40" s="304" t="s">
        <v>126</v>
      </c>
      <c r="B40" s="305"/>
      <c r="C40" s="305"/>
      <c r="D40" s="305"/>
      <c r="E40" s="305"/>
      <c r="F40" s="305"/>
      <c r="G40" s="305"/>
      <c r="H40" s="305"/>
      <c r="I40" s="305"/>
      <c r="J40" s="306"/>
      <c r="K40" s="120"/>
    </row>
    <row r="41" spans="1:29" ht="15.75" hidden="1" customHeight="1" x14ac:dyDescent="0.3">
      <c r="A41" s="307"/>
      <c r="B41" s="308"/>
      <c r="C41" s="308"/>
      <c r="D41" s="308"/>
      <c r="E41" s="308"/>
      <c r="F41" s="308"/>
      <c r="G41" s="308"/>
      <c r="H41" s="308"/>
      <c r="I41" s="308"/>
      <c r="J41" s="309"/>
      <c r="K41" s="120"/>
    </row>
    <row r="42" spans="1:29" ht="15" hidden="1" customHeight="1" thickBot="1" x14ac:dyDescent="0.35">
      <c r="A42" s="307"/>
      <c r="B42" s="308"/>
      <c r="C42" s="308"/>
      <c r="D42" s="308"/>
      <c r="E42" s="308"/>
      <c r="F42" s="308"/>
      <c r="G42" s="308"/>
      <c r="H42" s="308"/>
      <c r="I42" s="308"/>
      <c r="J42" s="309"/>
      <c r="K42" s="120"/>
      <c r="O42" s="22"/>
      <c r="P42" s="22"/>
      <c r="Q42" s="22"/>
      <c r="R42" s="22"/>
      <c r="S42" s="22"/>
      <c r="T42" s="52"/>
    </row>
    <row r="43" spans="1:29" ht="30" customHeight="1" thickBot="1" x14ac:dyDescent="0.35">
      <c r="A43" s="279" t="s">
        <v>125</v>
      </c>
      <c r="B43" s="280"/>
      <c r="C43" s="280"/>
      <c r="D43" s="280"/>
      <c r="E43" s="280"/>
      <c r="F43" s="280"/>
      <c r="G43" s="280"/>
      <c r="H43" s="280"/>
      <c r="I43" s="280"/>
      <c r="J43" s="281"/>
      <c r="K43" s="120"/>
      <c r="L43" s="22"/>
      <c r="M43" s="22"/>
      <c r="N43" s="52"/>
    </row>
    <row r="44" spans="1:29" x14ac:dyDescent="0.3">
      <c r="A44" s="301" t="s">
        <v>11</v>
      </c>
      <c r="B44" s="302"/>
      <c r="C44" s="302"/>
      <c r="D44" s="302"/>
      <c r="E44" s="121" t="s">
        <v>15</v>
      </c>
      <c r="F44" s="10"/>
      <c r="G44" s="121" t="s">
        <v>14</v>
      </c>
      <c r="H44" s="121" t="s">
        <v>3</v>
      </c>
      <c r="I44" s="11" t="s">
        <v>10</v>
      </c>
      <c r="J44" s="14" t="s">
        <v>4</v>
      </c>
      <c r="K44" s="120"/>
      <c r="L44" s="110" t="s">
        <v>48</v>
      </c>
      <c r="M44" s="111" t="s">
        <v>38</v>
      </c>
      <c r="N44" s="111" t="s">
        <v>96</v>
      </c>
      <c r="O44" s="111" t="s">
        <v>40</v>
      </c>
      <c r="P44" s="111" t="s">
        <v>97</v>
      </c>
      <c r="Q44" s="111" t="s">
        <v>76</v>
      </c>
      <c r="R44" s="111" t="s">
        <v>75</v>
      </c>
      <c r="S44" s="111" t="s">
        <v>42</v>
      </c>
      <c r="T44" s="111" t="s">
        <v>30</v>
      </c>
      <c r="U44" s="112" t="s">
        <v>39</v>
      </c>
      <c r="W44" s="30" t="s">
        <v>45</v>
      </c>
      <c r="X44" s="31" t="s">
        <v>50</v>
      </c>
      <c r="Y44" s="31" t="s">
        <v>55</v>
      </c>
      <c r="Z44" s="31" t="s">
        <v>57</v>
      </c>
      <c r="AA44" s="31" t="s">
        <v>56</v>
      </c>
      <c r="AB44" s="31" t="s">
        <v>46</v>
      </c>
      <c r="AC44" s="32" t="s">
        <v>47</v>
      </c>
    </row>
    <row r="45" spans="1:29" ht="15" customHeight="1" x14ac:dyDescent="0.3">
      <c r="A45" s="276" t="s">
        <v>32</v>
      </c>
      <c r="B45" s="277"/>
      <c r="C45" s="277"/>
      <c r="D45" s="277"/>
      <c r="E45" s="213" t="s">
        <v>35</v>
      </c>
      <c r="F45" s="213"/>
      <c r="G45" s="123" t="s">
        <v>25</v>
      </c>
      <c r="H45" s="9">
        <v>0</v>
      </c>
      <c r="I45" s="12">
        <f>_xlfn.CEILING.PRECISE(T45,0.25)</f>
        <v>116.25</v>
      </c>
      <c r="J45" s="15">
        <f>H45*I45</f>
        <v>0</v>
      </c>
      <c r="K45" s="120"/>
      <c r="L45" s="33">
        <v>55</v>
      </c>
      <c r="M45" s="34">
        <v>55</v>
      </c>
      <c r="N45" s="35">
        <v>0.3</v>
      </c>
      <c r="O45" s="35">
        <v>0.5</v>
      </c>
      <c r="P45" s="35">
        <v>1.3</v>
      </c>
      <c r="Q45" s="36" t="s">
        <v>44</v>
      </c>
      <c r="R45" s="36" t="s">
        <v>44</v>
      </c>
      <c r="S45" s="36" t="str">
        <f>IF(L45="","",IF(OR(Q45="ja",R45="ja"),"Nee","Ja"))</f>
        <v>Ja</v>
      </c>
      <c r="T45" s="34">
        <f t="shared" ref="T45:T66" si="19">IF(S45="Ja",((((M45-(M45*$N$7))+(N45*$N$10)+(O45*$N$11))*P45)*($N$8+1)),(((M45)+(N45*$N$10)+(O45*$N$11))*P45)*($N$8+1))</f>
        <v>116.11600000000001</v>
      </c>
      <c r="U45" s="37"/>
      <c r="W45" s="33">
        <v>80</v>
      </c>
      <c r="X45" s="34"/>
      <c r="Y45" s="34"/>
      <c r="Z45" s="34"/>
      <c r="AA45" s="34"/>
      <c r="AB45" s="34">
        <f t="shared" ref="AB45:AB56" si="20">T45</f>
        <v>116.11600000000001</v>
      </c>
      <c r="AC45" s="24">
        <f t="shared" ref="AC45:AC56" si="21">IF(SUM($W45:$AA45)=0,0,SUM($W45:$AA45)-$AB45)</f>
        <v>-36.116000000000014</v>
      </c>
    </row>
    <row r="46" spans="1:29" ht="15" customHeight="1" x14ac:dyDescent="0.3">
      <c r="A46" s="276" t="s">
        <v>33</v>
      </c>
      <c r="B46" s="277"/>
      <c r="C46" s="277"/>
      <c r="D46" s="277"/>
      <c r="E46" s="213" t="s">
        <v>36</v>
      </c>
      <c r="F46" s="213"/>
      <c r="G46" s="123" t="s">
        <v>25</v>
      </c>
      <c r="H46" s="9">
        <v>0</v>
      </c>
      <c r="I46" s="12">
        <f t="shared" ref="I46:I71" si="22">_xlfn.CEILING.PRECISE(T46,0.25)</f>
        <v>113.5</v>
      </c>
      <c r="J46" s="15">
        <f>H46*I46</f>
        <v>0</v>
      </c>
      <c r="K46" s="120"/>
      <c r="L46" s="33">
        <v>53</v>
      </c>
      <c r="M46" s="34">
        <v>53</v>
      </c>
      <c r="N46" s="35">
        <v>0.3</v>
      </c>
      <c r="O46" s="35">
        <v>0.5</v>
      </c>
      <c r="P46" s="35">
        <v>1.3</v>
      </c>
      <c r="Q46" s="36" t="s">
        <v>44</v>
      </c>
      <c r="R46" s="36" t="s">
        <v>44</v>
      </c>
      <c r="S46" s="36" t="str">
        <f t="shared" ref="S46:S66" si="23">IF(L46="","",IF(OR(Q46="ja",R46="ja"),"Nee","Ja"))</f>
        <v>Ja</v>
      </c>
      <c r="T46" s="34">
        <f t="shared" si="19"/>
        <v>113.25600000000001</v>
      </c>
      <c r="U46" s="37"/>
      <c r="W46" s="33">
        <v>80</v>
      </c>
      <c r="X46" s="34"/>
      <c r="Y46" s="34"/>
      <c r="Z46" s="34"/>
      <c r="AA46" s="34"/>
      <c r="AB46" s="34">
        <f t="shared" si="20"/>
        <v>113.25600000000001</v>
      </c>
      <c r="AC46" s="24">
        <f t="shared" si="21"/>
        <v>-33.256000000000014</v>
      </c>
    </row>
    <row r="47" spans="1:29" ht="30" customHeight="1" x14ac:dyDescent="0.3">
      <c r="A47" s="276" t="s">
        <v>58</v>
      </c>
      <c r="B47" s="277"/>
      <c r="C47" s="277"/>
      <c r="D47" s="277"/>
      <c r="E47" s="213" t="s">
        <v>19</v>
      </c>
      <c r="F47" s="213"/>
      <c r="G47" s="123" t="s">
        <v>12</v>
      </c>
      <c r="H47" s="9">
        <v>0</v>
      </c>
      <c r="I47" s="12">
        <f t="shared" si="22"/>
        <v>105.75</v>
      </c>
      <c r="J47" s="15">
        <f t="shared" ref="J47:J63" si="24">H47*I47</f>
        <v>0</v>
      </c>
      <c r="K47" s="120"/>
      <c r="L47" s="33">
        <v>47.5</v>
      </c>
      <c r="M47" s="34">
        <v>47.5</v>
      </c>
      <c r="N47" s="35">
        <v>0.7</v>
      </c>
      <c r="O47" s="35">
        <v>0.25</v>
      </c>
      <c r="P47" s="35">
        <v>1.3</v>
      </c>
      <c r="Q47" s="36" t="s">
        <v>44</v>
      </c>
      <c r="R47" s="36" t="s">
        <v>44</v>
      </c>
      <c r="S47" s="36" t="str">
        <f t="shared" si="23"/>
        <v>Ja</v>
      </c>
      <c r="T47" s="34">
        <f t="shared" si="19"/>
        <v>105.53400000000001</v>
      </c>
      <c r="U47" s="37"/>
      <c r="W47" s="33"/>
      <c r="X47" s="34"/>
      <c r="Y47" s="34"/>
      <c r="Z47" s="34"/>
      <c r="AA47" s="34"/>
      <c r="AB47" s="34">
        <f t="shared" si="20"/>
        <v>105.53400000000001</v>
      </c>
      <c r="AC47" s="24">
        <f t="shared" si="21"/>
        <v>0</v>
      </c>
    </row>
    <row r="48" spans="1:29" ht="30" customHeight="1" x14ac:dyDescent="0.3">
      <c r="A48" s="276" t="s">
        <v>58</v>
      </c>
      <c r="B48" s="277"/>
      <c r="C48" s="277"/>
      <c r="D48" s="277"/>
      <c r="E48" s="213" t="s">
        <v>19</v>
      </c>
      <c r="F48" s="213"/>
      <c r="G48" s="123" t="s">
        <v>13</v>
      </c>
      <c r="H48" s="9">
        <v>0</v>
      </c>
      <c r="I48" s="12">
        <f t="shared" si="22"/>
        <v>105.75</v>
      </c>
      <c r="J48" s="15">
        <f t="shared" si="24"/>
        <v>0</v>
      </c>
      <c r="K48" s="120"/>
      <c r="L48" s="33">
        <v>57.5</v>
      </c>
      <c r="M48" s="34">
        <v>47.5</v>
      </c>
      <c r="N48" s="35">
        <v>0.7</v>
      </c>
      <c r="O48" s="35">
        <v>0.25</v>
      </c>
      <c r="P48" s="35">
        <v>1.3</v>
      </c>
      <c r="Q48" s="36" t="s">
        <v>44</v>
      </c>
      <c r="R48" s="36" t="s">
        <v>44</v>
      </c>
      <c r="S48" s="36" t="str">
        <f t="shared" si="23"/>
        <v>Ja</v>
      </c>
      <c r="T48" s="34">
        <f t="shared" si="19"/>
        <v>105.53400000000001</v>
      </c>
      <c r="U48" s="37"/>
      <c r="W48" s="33"/>
      <c r="X48" s="34"/>
      <c r="Y48" s="34"/>
      <c r="Z48" s="34"/>
      <c r="AA48" s="34"/>
      <c r="AB48" s="34">
        <f t="shared" si="20"/>
        <v>105.53400000000001</v>
      </c>
      <c r="AC48" s="24">
        <f t="shared" si="21"/>
        <v>0</v>
      </c>
    </row>
    <row r="49" spans="1:29" ht="30" customHeight="1" x14ac:dyDescent="0.3">
      <c r="A49" s="276" t="s">
        <v>58</v>
      </c>
      <c r="B49" s="277"/>
      <c r="C49" s="277"/>
      <c r="D49" s="277"/>
      <c r="E49" s="213" t="s">
        <v>20</v>
      </c>
      <c r="F49" s="213"/>
      <c r="G49" s="123" t="s">
        <v>12</v>
      </c>
      <c r="H49" s="9">
        <v>0</v>
      </c>
      <c r="I49" s="12">
        <f t="shared" si="22"/>
        <v>155.75</v>
      </c>
      <c r="J49" s="15">
        <f t="shared" si="24"/>
        <v>0</v>
      </c>
      <c r="K49" s="120"/>
      <c r="L49" s="33">
        <v>85</v>
      </c>
      <c r="M49" s="34">
        <v>85</v>
      </c>
      <c r="N49" s="35">
        <v>0.6</v>
      </c>
      <c r="O49" s="35">
        <v>0.25</v>
      </c>
      <c r="P49" s="35">
        <v>1.3</v>
      </c>
      <c r="Q49" s="36" t="s">
        <v>44</v>
      </c>
      <c r="R49" s="36" t="s">
        <v>44</v>
      </c>
      <c r="S49" s="36" t="str">
        <f t="shared" si="23"/>
        <v>Ja</v>
      </c>
      <c r="T49" s="34">
        <f t="shared" si="19"/>
        <v>155.72700000000003</v>
      </c>
      <c r="U49" s="37"/>
      <c r="W49" s="33"/>
      <c r="X49" s="34"/>
      <c r="Y49" s="34"/>
      <c r="Z49" s="34"/>
      <c r="AA49" s="34"/>
      <c r="AB49" s="34">
        <f t="shared" si="20"/>
        <v>155.72700000000003</v>
      </c>
      <c r="AC49" s="24">
        <f t="shared" si="21"/>
        <v>0</v>
      </c>
    </row>
    <row r="50" spans="1:29" ht="15" customHeight="1" x14ac:dyDescent="0.3">
      <c r="A50" s="276" t="s">
        <v>59</v>
      </c>
      <c r="B50" s="277"/>
      <c r="C50" s="277"/>
      <c r="D50" s="277"/>
      <c r="E50" s="213" t="s">
        <v>20</v>
      </c>
      <c r="F50" s="213"/>
      <c r="G50" s="123" t="s">
        <v>12</v>
      </c>
      <c r="H50" s="9">
        <v>0</v>
      </c>
      <c r="I50" s="12">
        <f t="shared" si="22"/>
        <v>180.75</v>
      </c>
      <c r="J50" s="15">
        <f t="shared" si="24"/>
        <v>0</v>
      </c>
      <c r="K50" s="120"/>
      <c r="L50" s="33">
        <v>100</v>
      </c>
      <c r="M50" s="34">
        <v>100</v>
      </c>
      <c r="N50" s="35">
        <v>0.7</v>
      </c>
      <c r="O50" s="35">
        <v>0.25</v>
      </c>
      <c r="P50" s="35">
        <v>1.3</v>
      </c>
      <c r="Q50" s="36" t="s">
        <v>44</v>
      </c>
      <c r="R50" s="36" t="s">
        <v>44</v>
      </c>
      <c r="S50" s="36" t="str">
        <f t="shared" si="23"/>
        <v>Ja</v>
      </c>
      <c r="T50" s="34">
        <f t="shared" si="19"/>
        <v>180.60900000000001</v>
      </c>
      <c r="U50" s="37"/>
      <c r="W50" s="33"/>
      <c r="X50" s="34"/>
      <c r="Y50" s="34"/>
      <c r="Z50" s="34"/>
      <c r="AA50" s="34"/>
      <c r="AB50" s="34">
        <f t="shared" si="20"/>
        <v>180.60900000000001</v>
      </c>
      <c r="AC50" s="24">
        <f t="shared" si="21"/>
        <v>0</v>
      </c>
    </row>
    <row r="51" spans="1:29" ht="15" customHeight="1" x14ac:dyDescent="0.3">
      <c r="A51" s="276" t="s">
        <v>58</v>
      </c>
      <c r="B51" s="277"/>
      <c r="C51" s="277"/>
      <c r="D51" s="277"/>
      <c r="E51" s="123" t="s">
        <v>63</v>
      </c>
      <c r="F51" s="123"/>
      <c r="G51" s="123" t="s">
        <v>25</v>
      </c>
      <c r="H51" s="9">
        <v>0</v>
      </c>
      <c r="I51" s="12">
        <f t="shared" si="22"/>
        <v>99.25</v>
      </c>
      <c r="J51" s="15">
        <f t="shared" si="24"/>
        <v>0</v>
      </c>
      <c r="K51" s="120"/>
      <c r="L51" s="33">
        <v>43</v>
      </c>
      <c r="M51" s="34">
        <v>43</v>
      </c>
      <c r="N51" s="35">
        <v>0.7</v>
      </c>
      <c r="O51" s="35">
        <v>0.25</v>
      </c>
      <c r="P51" s="35">
        <v>1.3</v>
      </c>
      <c r="Q51" s="36" t="s">
        <v>44</v>
      </c>
      <c r="R51" s="36" t="s">
        <v>44</v>
      </c>
      <c r="S51" s="36" t="str">
        <f t="shared" si="23"/>
        <v>Ja</v>
      </c>
      <c r="T51" s="34">
        <f t="shared" si="19"/>
        <v>99.099000000000018</v>
      </c>
      <c r="U51" s="37"/>
      <c r="W51" s="33"/>
      <c r="X51" s="34"/>
      <c r="Y51" s="34"/>
      <c r="Z51" s="34"/>
      <c r="AA51" s="34"/>
      <c r="AB51" s="34">
        <f t="shared" si="20"/>
        <v>99.099000000000018</v>
      </c>
      <c r="AC51" s="24">
        <f t="shared" si="21"/>
        <v>0</v>
      </c>
    </row>
    <row r="52" spans="1:29" ht="15" customHeight="1" x14ac:dyDescent="0.3">
      <c r="A52" s="276" t="s">
        <v>18</v>
      </c>
      <c r="B52" s="277"/>
      <c r="C52" s="277"/>
      <c r="D52" s="277"/>
      <c r="E52" s="213" t="s">
        <v>21</v>
      </c>
      <c r="F52" s="213"/>
      <c r="G52" s="123" t="s">
        <v>17</v>
      </c>
      <c r="H52" s="9">
        <v>0</v>
      </c>
      <c r="I52" s="12">
        <f t="shared" si="22"/>
        <v>41.25</v>
      </c>
      <c r="J52" s="15">
        <f t="shared" si="24"/>
        <v>0</v>
      </c>
      <c r="K52" s="120"/>
      <c r="L52" s="33">
        <v>37.5</v>
      </c>
      <c r="M52" s="34">
        <v>37.5</v>
      </c>
      <c r="N52" s="35">
        <v>0</v>
      </c>
      <c r="O52" s="35">
        <v>0</v>
      </c>
      <c r="P52" s="35">
        <v>1</v>
      </c>
      <c r="Q52" s="36" t="s">
        <v>44</v>
      </c>
      <c r="R52" s="36" t="s">
        <v>43</v>
      </c>
      <c r="S52" s="36" t="str">
        <f t="shared" si="23"/>
        <v>Nee</v>
      </c>
      <c r="T52" s="34">
        <f t="shared" si="19"/>
        <v>41.25</v>
      </c>
      <c r="U52" s="37" t="s">
        <v>29</v>
      </c>
      <c r="W52" s="33"/>
      <c r="X52" s="34"/>
      <c r="Y52" s="34"/>
      <c r="Z52" s="34"/>
      <c r="AA52" s="34"/>
      <c r="AB52" s="34">
        <f t="shared" si="20"/>
        <v>41.25</v>
      </c>
      <c r="AC52" s="24">
        <f t="shared" si="21"/>
        <v>0</v>
      </c>
    </row>
    <row r="53" spans="1:29" ht="15" customHeight="1" x14ac:dyDescent="0.3">
      <c r="A53" s="276" t="s">
        <v>18</v>
      </c>
      <c r="B53" s="277"/>
      <c r="C53" s="277"/>
      <c r="D53" s="277"/>
      <c r="E53" s="213" t="s">
        <v>22</v>
      </c>
      <c r="F53" s="213"/>
      <c r="G53" s="123" t="s">
        <v>17</v>
      </c>
      <c r="H53" s="9">
        <v>0</v>
      </c>
      <c r="I53" s="12">
        <f t="shared" si="22"/>
        <v>65.5</v>
      </c>
      <c r="J53" s="15">
        <f t="shared" si="24"/>
        <v>0</v>
      </c>
      <c r="K53" s="120"/>
      <c r="L53" s="33">
        <v>59.5</v>
      </c>
      <c r="M53" s="34">
        <v>59.5</v>
      </c>
      <c r="N53" s="35">
        <v>0</v>
      </c>
      <c r="O53" s="35">
        <v>0</v>
      </c>
      <c r="P53" s="35">
        <v>1</v>
      </c>
      <c r="Q53" s="36" t="s">
        <v>44</v>
      </c>
      <c r="R53" s="36" t="s">
        <v>43</v>
      </c>
      <c r="S53" s="36" t="str">
        <f t="shared" si="23"/>
        <v>Nee</v>
      </c>
      <c r="T53" s="34">
        <f t="shared" si="19"/>
        <v>65.45</v>
      </c>
      <c r="U53" s="37" t="s">
        <v>29</v>
      </c>
      <c r="W53" s="33"/>
      <c r="X53" s="34"/>
      <c r="Y53" s="34"/>
      <c r="Z53" s="34"/>
      <c r="AA53" s="34"/>
      <c r="AB53" s="34">
        <f t="shared" si="20"/>
        <v>65.45</v>
      </c>
      <c r="AC53" s="24">
        <f t="shared" si="21"/>
        <v>0</v>
      </c>
    </row>
    <row r="54" spans="1:29" ht="15" customHeight="1" x14ac:dyDescent="0.3">
      <c r="A54" s="276" t="s">
        <v>26</v>
      </c>
      <c r="B54" s="277"/>
      <c r="C54" s="277"/>
      <c r="D54" s="277"/>
      <c r="E54" s="213"/>
      <c r="F54" s="213"/>
      <c r="G54" s="123" t="s">
        <v>25</v>
      </c>
      <c r="H54" s="9">
        <v>0</v>
      </c>
      <c r="I54" s="12">
        <f t="shared" si="22"/>
        <v>31.75</v>
      </c>
      <c r="J54" s="15">
        <f t="shared" si="24"/>
        <v>0</v>
      </c>
      <c r="K54" s="120"/>
      <c r="L54" s="33">
        <v>8.5</v>
      </c>
      <c r="M54" s="34">
        <v>8.5</v>
      </c>
      <c r="N54" s="35">
        <v>0.25</v>
      </c>
      <c r="O54" s="35">
        <v>0.2</v>
      </c>
      <c r="P54" s="35">
        <v>1.3</v>
      </c>
      <c r="Q54" s="36" t="s">
        <v>44</v>
      </c>
      <c r="R54" s="36" t="s">
        <v>44</v>
      </c>
      <c r="S54" s="36" t="str">
        <f t="shared" si="23"/>
        <v>Ja</v>
      </c>
      <c r="T54" s="34">
        <f t="shared" si="19"/>
        <v>31.603000000000009</v>
      </c>
      <c r="U54" s="37"/>
      <c r="W54" s="33"/>
      <c r="X54" s="34"/>
      <c r="Y54" s="34"/>
      <c r="Z54" s="34">
        <v>13.5</v>
      </c>
      <c r="AA54" s="34"/>
      <c r="AB54" s="34">
        <f t="shared" si="20"/>
        <v>31.603000000000009</v>
      </c>
      <c r="AC54" s="24">
        <f t="shared" si="21"/>
        <v>-18.103000000000009</v>
      </c>
    </row>
    <row r="55" spans="1:29" ht="15" customHeight="1" x14ac:dyDescent="0.3">
      <c r="A55" s="276" t="s">
        <v>108</v>
      </c>
      <c r="B55" s="277"/>
      <c r="C55" s="277"/>
      <c r="D55" s="277"/>
      <c r="E55" s="213"/>
      <c r="F55" s="213"/>
      <c r="G55" s="123" t="s">
        <v>25</v>
      </c>
      <c r="H55" s="9">
        <v>0</v>
      </c>
      <c r="I55" s="12">
        <f>_xlfn.CEILING.PRECISE(T55,0.25)</f>
        <v>23.25</v>
      </c>
      <c r="J55" s="15">
        <f>H55*I55</f>
        <v>0</v>
      </c>
      <c r="K55" s="120"/>
      <c r="L55" s="33">
        <v>5</v>
      </c>
      <c r="M55" s="34">
        <v>5</v>
      </c>
      <c r="N55" s="35">
        <v>0.15</v>
      </c>
      <c r="O55" s="35">
        <v>0.2</v>
      </c>
      <c r="P55" s="35">
        <v>1.3</v>
      </c>
      <c r="Q55" s="36" t="s">
        <v>44</v>
      </c>
      <c r="R55" s="36" t="s">
        <v>44</v>
      </c>
      <c r="S55" s="36" t="str">
        <f>IF(L55="","",IF(OR(Q55="ja",R55="ja"),"Nee","Ja"))</f>
        <v>Ja</v>
      </c>
      <c r="T55" s="34">
        <f>IF(S55="Ja",((((M55-(M55*$N$7))+(N55*$N$10)+(O55*$N$11))*P55)*($N$8+1)),(((M55)+(N55*$N$10)+(O55*$N$11))*P55)*($N$8+1))</f>
        <v>23.166</v>
      </c>
      <c r="U55" s="37"/>
      <c r="W55" s="33"/>
      <c r="X55" s="34"/>
      <c r="Y55" s="34"/>
      <c r="Z55" s="34"/>
      <c r="AA55" s="34"/>
      <c r="AB55" s="34"/>
      <c r="AC55" s="24"/>
    </row>
    <row r="56" spans="1:29" ht="15" customHeight="1" x14ac:dyDescent="0.3">
      <c r="A56" s="276" t="s">
        <v>27</v>
      </c>
      <c r="B56" s="277"/>
      <c r="C56" s="277"/>
      <c r="D56" s="277"/>
      <c r="E56" s="213"/>
      <c r="F56" s="213"/>
      <c r="G56" s="123" t="s">
        <v>25</v>
      </c>
      <c r="H56" s="9">
        <v>0</v>
      </c>
      <c r="I56" s="12">
        <f t="shared" si="22"/>
        <v>30.5</v>
      </c>
      <c r="J56" s="15">
        <f t="shared" si="24"/>
        <v>0</v>
      </c>
      <c r="K56" s="120"/>
      <c r="L56" s="33">
        <v>9</v>
      </c>
      <c r="M56" s="34">
        <v>9</v>
      </c>
      <c r="N56" s="35">
        <v>0.35</v>
      </c>
      <c r="O56" s="35">
        <v>0.1</v>
      </c>
      <c r="P56" s="35">
        <v>1.3</v>
      </c>
      <c r="Q56" s="36" t="s">
        <v>43</v>
      </c>
      <c r="R56" s="36" t="s">
        <v>44</v>
      </c>
      <c r="S56" s="36" t="str">
        <f t="shared" si="23"/>
        <v>Nee</v>
      </c>
      <c r="T56" s="34">
        <f t="shared" si="19"/>
        <v>30.316000000000003</v>
      </c>
      <c r="U56" s="37" t="s">
        <v>28</v>
      </c>
      <c r="W56" s="33">
        <v>25</v>
      </c>
      <c r="X56" s="34"/>
      <c r="Y56" s="34"/>
      <c r="Z56" s="34"/>
      <c r="AA56" s="34"/>
      <c r="AB56" s="34">
        <f t="shared" si="20"/>
        <v>30.316000000000003</v>
      </c>
      <c r="AC56" s="24">
        <f t="shared" si="21"/>
        <v>-5.3160000000000025</v>
      </c>
    </row>
    <row r="57" spans="1:29" x14ac:dyDescent="0.3">
      <c r="A57" s="276" t="s">
        <v>90</v>
      </c>
      <c r="B57" s="277"/>
      <c r="C57" s="277"/>
      <c r="D57" s="277"/>
      <c r="E57" s="213"/>
      <c r="F57" s="213"/>
      <c r="G57" s="123" t="s">
        <v>25</v>
      </c>
      <c r="H57" s="9">
        <v>0</v>
      </c>
      <c r="I57" s="12">
        <f>_xlfn.CEILING.PRECISE(T57,0.25)</f>
        <v>49.75</v>
      </c>
      <c r="J57" s="15">
        <f>H57*I57</f>
        <v>0</v>
      </c>
      <c r="K57" s="120"/>
      <c r="L57" s="33">
        <v>22.5</v>
      </c>
      <c r="M57" s="34">
        <v>22.5</v>
      </c>
      <c r="N57" s="35">
        <v>0.35</v>
      </c>
      <c r="O57" s="35">
        <v>0.1</v>
      </c>
      <c r="P57" s="35">
        <v>1.3</v>
      </c>
      <c r="Q57" s="36" t="s">
        <v>43</v>
      </c>
      <c r="R57" s="36" t="s">
        <v>44</v>
      </c>
      <c r="S57" s="36" t="str">
        <f>IF(L57="","",IF(OR(Q57="ja",R57="ja"),"Nee","Ja"))</f>
        <v>Nee</v>
      </c>
      <c r="T57" s="34">
        <f>IF(S57="Ja",((((M57-(M57*$N$7))+(N57*$N$10)+(O57*$N$11))*P57)*($N$8+1)),(((M57)+(N57*$N$10)+(O57*$N$11))*P57)*($N$8+1))</f>
        <v>49.621000000000002</v>
      </c>
      <c r="U57" s="37" t="s">
        <v>89</v>
      </c>
      <c r="W57" s="33"/>
      <c r="X57" s="34"/>
      <c r="Y57" s="34"/>
      <c r="Z57" s="34"/>
      <c r="AA57" s="34"/>
      <c r="AB57" s="34"/>
      <c r="AC57" s="24"/>
    </row>
    <row r="58" spans="1:29" ht="15" customHeight="1" x14ac:dyDescent="0.3">
      <c r="A58" s="276" t="s">
        <v>16</v>
      </c>
      <c r="B58" s="277"/>
      <c r="C58" s="277"/>
      <c r="D58" s="277"/>
      <c r="E58" s="213"/>
      <c r="F58" s="213"/>
      <c r="G58" s="123" t="s">
        <v>17</v>
      </c>
      <c r="H58" s="9">
        <v>0</v>
      </c>
      <c r="I58" s="12">
        <f t="shared" si="22"/>
        <v>150.75</v>
      </c>
      <c r="J58" s="15">
        <f t="shared" si="24"/>
        <v>0</v>
      </c>
      <c r="K58" s="120"/>
      <c r="L58" s="33">
        <v>112.5</v>
      </c>
      <c r="M58" s="34">
        <v>112.5</v>
      </c>
      <c r="N58" s="35">
        <v>0.1</v>
      </c>
      <c r="O58" s="35">
        <v>0.25</v>
      </c>
      <c r="P58" s="35">
        <v>1.1000000000000001</v>
      </c>
      <c r="Q58" s="36" t="s">
        <v>44</v>
      </c>
      <c r="R58" s="36" t="s">
        <v>44</v>
      </c>
      <c r="S58" s="36" t="str">
        <f t="shared" si="23"/>
        <v>Ja</v>
      </c>
      <c r="T58" s="34">
        <f t="shared" si="19"/>
        <v>150.52400000000003</v>
      </c>
      <c r="U58" s="24"/>
      <c r="W58" s="33"/>
      <c r="X58" s="34"/>
      <c r="Y58" s="34"/>
      <c r="Z58" s="34"/>
      <c r="AA58" s="34">
        <v>125</v>
      </c>
      <c r="AB58" s="34">
        <f t="shared" ref="AB58:AB64" si="25">T58</f>
        <v>150.52400000000003</v>
      </c>
      <c r="AC58" s="24">
        <f t="shared" ref="AC58:AC64" si="26">IF(SUM($W58:$AA58)=0,0,SUM($W58:$AA58)-$AB58)</f>
        <v>-25.524000000000029</v>
      </c>
    </row>
    <row r="59" spans="1:29" ht="15" customHeight="1" x14ac:dyDescent="0.3">
      <c r="A59" s="276" t="s">
        <v>54</v>
      </c>
      <c r="B59" s="277"/>
      <c r="C59" s="277"/>
      <c r="D59" s="277"/>
      <c r="E59" s="213"/>
      <c r="F59" s="213"/>
      <c r="G59" s="123" t="s">
        <v>17</v>
      </c>
      <c r="H59" s="9">
        <v>0</v>
      </c>
      <c r="I59" s="12">
        <f t="shared" si="22"/>
        <v>302.75</v>
      </c>
      <c r="J59" s="15">
        <f t="shared" si="24"/>
        <v>0</v>
      </c>
      <c r="K59" s="120"/>
      <c r="L59" s="33">
        <v>175</v>
      </c>
      <c r="M59" s="34">
        <v>150</v>
      </c>
      <c r="N59" s="35">
        <v>0.6</v>
      </c>
      <c r="O59" s="35">
        <v>0.5</v>
      </c>
      <c r="P59" s="35">
        <v>1.5</v>
      </c>
      <c r="Q59" s="36" t="s">
        <v>44</v>
      </c>
      <c r="R59" s="36" t="s">
        <v>44</v>
      </c>
      <c r="S59" s="36" t="str">
        <f t="shared" si="23"/>
        <v>Ja</v>
      </c>
      <c r="T59" s="34">
        <f t="shared" si="19"/>
        <v>302.61000000000007</v>
      </c>
      <c r="U59" s="24"/>
      <c r="W59" s="33"/>
      <c r="X59" s="34"/>
      <c r="Y59" s="34">
        <v>125</v>
      </c>
      <c r="Z59" s="34"/>
      <c r="AA59" s="34"/>
      <c r="AB59" s="34">
        <f t="shared" si="25"/>
        <v>302.61000000000007</v>
      </c>
      <c r="AC59" s="24">
        <f t="shared" si="26"/>
        <v>-177.61000000000007</v>
      </c>
    </row>
    <row r="60" spans="1:29" ht="15" customHeight="1" x14ac:dyDescent="0.3">
      <c r="A60" s="276" t="s">
        <v>87</v>
      </c>
      <c r="B60" s="277"/>
      <c r="C60" s="277"/>
      <c r="D60" s="277"/>
      <c r="E60" s="213"/>
      <c r="F60" s="213"/>
      <c r="G60" s="123" t="s">
        <v>17</v>
      </c>
      <c r="H60" s="9">
        <v>0</v>
      </c>
      <c r="I60" s="12">
        <f t="shared" si="22"/>
        <v>385.25</v>
      </c>
      <c r="J60" s="15">
        <f t="shared" si="24"/>
        <v>0</v>
      </c>
      <c r="K60" s="120"/>
      <c r="L60" s="33">
        <v>250</v>
      </c>
      <c r="M60" s="34">
        <v>200</v>
      </c>
      <c r="N60" s="35">
        <v>0.6</v>
      </c>
      <c r="O60" s="35">
        <v>0.5</v>
      </c>
      <c r="P60" s="35">
        <v>1.5</v>
      </c>
      <c r="Q60" s="36" t="s">
        <v>44</v>
      </c>
      <c r="R60" s="36" t="s">
        <v>44</v>
      </c>
      <c r="S60" s="36" t="str">
        <f t="shared" si="23"/>
        <v>Ja</v>
      </c>
      <c r="T60" s="34">
        <f t="shared" si="19"/>
        <v>385.11000000000007</v>
      </c>
      <c r="U60" s="24"/>
      <c r="W60" s="33"/>
      <c r="X60" s="34"/>
      <c r="Y60" s="34"/>
      <c r="Z60" s="34"/>
      <c r="AA60" s="34"/>
      <c r="AB60" s="34">
        <f t="shared" si="25"/>
        <v>385.11000000000007</v>
      </c>
      <c r="AC60" s="24">
        <f t="shared" si="26"/>
        <v>0</v>
      </c>
    </row>
    <row r="61" spans="1:29" ht="15" customHeight="1" x14ac:dyDescent="0.3">
      <c r="A61" s="276" t="s">
        <v>106</v>
      </c>
      <c r="B61" s="277"/>
      <c r="C61" s="277"/>
      <c r="D61" s="277"/>
      <c r="E61" s="123"/>
      <c r="F61" s="104"/>
      <c r="G61" s="123" t="s">
        <v>17</v>
      </c>
      <c r="H61" s="9">
        <v>0</v>
      </c>
      <c r="I61" s="12">
        <f t="shared" si="22"/>
        <v>93.25</v>
      </c>
      <c r="J61" s="15">
        <f t="shared" si="24"/>
        <v>0</v>
      </c>
      <c r="K61" s="120"/>
      <c r="L61" s="33">
        <v>35</v>
      </c>
      <c r="M61" s="34">
        <v>35</v>
      </c>
      <c r="N61" s="35">
        <v>0.1</v>
      </c>
      <c r="O61" s="35">
        <v>0.5</v>
      </c>
      <c r="P61" s="35">
        <v>1.5</v>
      </c>
      <c r="Q61" s="36" t="s">
        <v>44</v>
      </c>
      <c r="R61" s="36" t="s">
        <v>44</v>
      </c>
      <c r="S61" s="36" t="str">
        <f t="shared" si="23"/>
        <v>Ja</v>
      </c>
      <c r="T61" s="34">
        <f t="shared" si="19"/>
        <v>93.06</v>
      </c>
      <c r="U61" s="24"/>
      <c r="W61" s="33"/>
      <c r="X61" s="34"/>
      <c r="Y61" s="34"/>
      <c r="Z61" s="34"/>
      <c r="AA61" s="34"/>
      <c r="AB61" s="34"/>
      <c r="AC61" s="24"/>
    </row>
    <row r="62" spans="1:29" ht="15" customHeight="1" x14ac:dyDescent="0.3">
      <c r="A62" s="276" t="s">
        <v>53</v>
      </c>
      <c r="B62" s="277"/>
      <c r="C62" s="277"/>
      <c r="D62" s="277"/>
      <c r="E62" s="213"/>
      <c r="F62" s="213"/>
      <c r="G62" s="123" t="s">
        <v>12</v>
      </c>
      <c r="H62" s="9">
        <v>0</v>
      </c>
      <c r="I62" s="12">
        <f t="shared" si="22"/>
        <v>163.5</v>
      </c>
      <c r="J62" s="15">
        <f t="shared" si="24"/>
        <v>0</v>
      </c>
      <c r="K62" s="120"/>
      <c r="L62" s="33">
        <v>119.5</v>
      </c>
      <c r="M62" s="34">
        <v>119.5</v>
      </c>
      <c r="N62" s="35">
        <v>0.25</v>
      </c>
      <c r="O62" s="35">
        <v>0.25</v>
      </c>
      <c r="P62" s="35">
        <v>1.1000000000000001</v>
      </c>
      <c r="Q62" s="36" t="s">
        <v>44</v>
      </c>
      <c r="R62" s="36" t="s">
        <v>44</v>
      </c>
      <c r="S62" s="36" t="str">
        <f t="shared" si="23"/>
        <v>Ja</v>
      </c>
      <c r="T62" s="34">
        <f t="shared" si="19"/>
        <v>163.35000000000002</v>
      </c>
      <c r="U62" s="24"/>
      <c r="W62" s="33"/>
      <c r="X62" s="34">
        <v>175</v>
      </c>
      <c r="Y62" s="34"/>
      <c r="Z62" s="34"/>
      <c r="AA62" s="34"/>
      <c r="AB62" s="34">
        <f t="shared" si="25"/>
        <v>163.35000000000002</v>
      </c>
      <c r="AC62" s="24">
        <f t="shared" si="26"/>
        <v>11.649999999999977</v>
      </c>
    </row>
    <row r="63" spans="1:29" ht="15" customHeight="1" x14ac:dyDescent="0.3">
      <c r="A63" s="276" t="s">
        <v>53</v>
      </c>
      <c r="B63" s="277"/>
      <c r="C63" s="277"/>
      <c r="D63" s="277"/>
      <c r="E63" s="213"/>
      <c r="F63" s="213"/>
      <c r="G63" s="123" t="s">
        <v>13</v>
      </c>
      <c r="H63" s="9">
        <v>0</v>
      </c>
      <c r="I63" s="12">
        <f t="shared" si="22"/>
        <v>163.5</v>
      </c>
      <c r="J63" s="15">
        <f t="shared" si="24"/>
        <v>0</v>
      </c>
      <c r="K63" s="120"/>
      <c r="L63" s="33">
        <v>119.5</v>
      </c>
      <c r="M63" s="34">
        <v>119.5</v>
      </c>
      <c r="N63" s="35">
        <v>0.25</v>
      </c>
      <c r="O63" s="35">
        <v>0.25</v>
      </c>
      <c r="P63" s="35">
        <v>1.1000000000000001</v>
      </c>
      <c r="Q63" s="36" t="s">
        <v>44</v>
      </c>
      <c r="R63" s="36" t="s">
        <v>44</v>
      </c>
      <c r="S63" s="36" t="str">
        <f t="shared" si="23"/>
        <v>Ja</v>
      </c>
      <c r="T63" s="34">
        <f t="shared" si="19"/>
        <v>163.35000000000002</v>
      </c>
      <c r="U63" s="24"/>
      <c r="W63" s="33"/>
      <c r="X63" s="34">
        <v>175</v>
      </c>
      <c r="Y63" s="34"/>
      <c r="Z63" s="34"/>
      <c r="AA63" s="34"/>
      <c r="AB63" s="34">
        <f t="shared" si="25"/>
        <v>163.35000000000002</v>
      </c>
      <c r="AC63" s="24">
        <f t="shared" si="26"/>
        <v>11.649999999999977</v>
      </c>
    </row>
    <row r="64" spans="1:29" ht="15" customHeight="1" x14ac:dyDescent="0.3">
      <c r="A64" s="276" t="s">
        <v>23</v>
      </c>
      <c r="B64" s="277"/>
      <c r="C64" s="277"/>
      <c r="D64" s="277"/>
      <c r="E64" s="213"/>
      <c r="F64" s="213"/>
      <c r="G64" s="65" t="s">
        <v>24</v>
      </c>
      <c r="H64" s="9">
        <v>0</v>
      </c>
      <c r="I64" s="12">
        <f t="shared" si="22"/>
        <v>102.5</v>
      </c>
      <c r="J64" s="66">
        <f>H64*I64</f>
        <v>0</v>
      </c>
      <c r="K64" s="120"/>
      <c r="L64" s="33">
        <v>77.5</v>
      </c>
      <c r="M64" s="34">
        <v>77.5</v>
      </c>
      <c r="N64" s="35">
        <v>0.25</v>
      </c>
      <c r="O64" s="35">
        <v>0.25</v>
      </c>
      <c r="P64" s="35">
        <v>1</v>
      </c>
      <c r="Q64" s="36" t="s">
        <v>44</v>
      </c>
      <c r="R64" s="36" t="s">
        <v>44</v>
      </c>
      <c r="S64" s="36" t="str">
        <f t="shared" si="23"/>
        <v>Ja</v>
      </c>
      <c r="T64" s="34">
        <f t="shared" si="19"/>
        <v>102.30000000000001</v>
      </c>
      <c r="U64" s="24" t="s">
        <v>49</v>
      </c>
      <c r="W64" s="33"/>
      <c r="X64" s="34">
        <v>77.5</v>
      </c>
      <c r="Y64" s="34"/>
      <c r="Z64" s="34"/>
      <c r="AA64" s="34"/>
      <c r="AB64" s="34">
        <f t="shared" si="25"/>
        <v>102.30000000000001</v>
      </c>
      <c r="AC64" s="24">
        <f t="shared" si="26"/>
        <v>-24.800000000000011</v>
      </c>
    </row>
    <row r="65" spans="1:29" ht="15" customHeight="1" x14ac:dyDescent="0.3">
      <c r="A65" s="276" t="s">
        <v>146</v>
      </c>
      <c r="B65" s="277"/>
      <c r="C65" s="277"/>
      <c r="D65" s="277"/>
      <c r="E65" s="123"/>
      <c r="F65" s="123"/>
      <c r="G65" s="65" t="s">
        <v>149</v>
      </c>
      <c r="H65" s="9">
        <v>0</v>
      </c>
      <c r="I65" s="12">
        <f t="shared" si="22"/>
        <v>25</v>
      </c>
      <c r="J65" s="66">
        <f t="shared" ref="J65:J71" si="27">H65*I65</f>
        <v>0</v>
      </c>
      <c r="K65" s="120"/>
      <c r="L65" s="33">
        <v>16.5</v>
      </c>
      <c r="M65" s="34">
        <v>16.5</v>
      </c>
      <c r="N65" s="35">
        <v>0.1</v>
      </c>
      <c r="O65" s="35">
        <v>0.1</v>
      </c>
      <c r="P65" s="35">
        <v>1</v>
      </c>
      <c r="Q65" s="36" t="s">
        <v>44</v>
      </c>
      <c r="R65" s="36" t="s">
        <v>43</v>
      </c>
      <c r="S65" s="36" t="str">
        <f t="shared" si="23"/>
        <v>Nee</v>
      </c>
      <c r="T65" s="34">
        <f t="shared" si="19"/>
        <v>24.970000000000002</v>
      </c>
      <c r="U65" s="24"/>
      <c r="W65" s="52"/>
      <c r="X65" s="52"/>
      <c r="Y65" s="52"/>
      <c r="Z65" s="52"/>
      <c r="AA65" s="52"/>
      <c r="AB65" s="52"/>
      <c r="AC65" s="52"/>
    </row>
    <row r="66" spans="1:29" ht="15" customHeight="1" x14ac:dyDescent="0.3">
      <c r="A66" s="276" t="s">
        <v>147</v>
      </c>
      <c r="B66" s="277"/>
      <c r="C66" s="277"/>
      <c r="D66" s="277"/>
      <c r="E66" s="123"/>
      <c r="F66" s="123"/>
      <c r="G66" s="65" t="s">
        <v>148</v>
      </c>
      <c r="H66" s="9">
        <v>0</v>
      </c>
      <c r="I66" s="12">
        <f t="shared" si="22"/>
        <v>12</v>
      </c>
      <c r="J66" s="66">
        <f t="shared" si="27"/>
        <v>0</v>
      </c>
      <c r="K66" s="120"/>
      <c r="L66" s="33">
        <v>4.5</v>
      </c>
      <c r="M66" s="34">
        <v>4.5</v>
      </c>
      <c r="N66" s="35">
        <v>0.1</v>
      </c>
      <c r="O66" s="35">
        <v>0.1</v>
      </c>
      <c r="P66" s="35">
        <v>1</v>
      </c>
      <c r="Q66" s="36" t="s">
        <v>44</v>
      </c>
      <c r="R66" s="36" t="s">
        <v>43</v>
      </c>
      <c r="S66" s="36" t="str">
        <f t="shared" si="23"/>
        <v>Nee</v>
      </c>
      <c r="T66" s="34">
        <f t="shared" si="19"/>
        <v>11.770000000000001</v>
      </c>
      <c r="U66" s="24"/>
      <c r="W66" s="52"/>
      <c r="X66" s="52"/>
      <c r="Y66" s="52"/>
      <c r="Z66" s="52"/>
      <c r="AA66" s="52"/>
      <c r="AB66" s="52"/>
      <c r="AC66" s="52"/>
    </row>
    <row r="67" spans="1:29" ht="15" customHeight="1" x14ac:dyDescent="0.3">
      <c r="A67" s="276" t="s">
        <v>111</v>
      </c>
      <c r="B67" s="277"/>
      <c r="C67" s="277"/>
      <c r="D67" s="277"/>
      <c r="E67" s="123"/>
      <c r="F67" s="123"/>
      <c r="G67" s="123" t="s">
        <v>17</v>
      </c>
      <c r="H67" s="9">
        <v>0</v>
      </c>
      <c r="I67" s="12">
        <f>_xlfn.CEILING.PRECISE(T67,0.25)</f>
        <v>203.5</v>
      </c>
      <c r="J67" s="66">
        <f t="shared" si="27"/>
        <v>0</v>
      </c>
      <c r="K67" s="120"/>
      <c r="L67" s="33">
        <v>165.29</v>
      </c>
      <c r="M67" s="34">
        <v>185</v>
      </c>
      <c r="N67" s="35">
        <v>0</v>
      </c>
      <c r="O67" s="35">
        <v>0</v>
      </c>
      <c r="P67" s="35">
        <v>1</v>
      </c>
      <c r="Q67" s="36" t="s">
        <v>44</v>
      </c>
      <c r="R67" s="36" t="s">
        <v>43</v>
      </c>
      <c r="S67" s="36" t="str">
        <f>IF(L67="","",IF(OR(Q67="ja",R67="ja"),"Nee","Ja"))</f>
        <v>Nee</v>
      </c>
      <c r="T67" s="34">
        <f>IF(S67="Ja",((((M67-(M67*$N$7))+(N67*$N$10)+(O67*$N$11))*P67)*($N$8+1)),(((M67)+(N67*$N$10)+(O67*$N$11))*P67)*($N$8+1))</f>
        <v>203.50000000000003</v>
      </c>
      <c r="U67" s="24" t="s">
        <v>114</v>
      </c>
      <c r="W67" s="52"/>
      <c r="X67" s="52"/>
      <c r="Y67" s="52"/>
      <c r="Z67" s="52"/>
      <c r="AA67" s="52"/>
      <c r="AB67" s="52"/>
      <c r="AC67" s="52"/>
    </row>
    <row r="68" spans="1:29" ht="15" customHeight="1" x14ac:dyDescent="0.3">
      <c r="A68" s="276" t="s">
        <v>109</v>
      </c>
      <c r="B68" s="277"/>
      <c r="C68" s="277"/>
      <c r="D68" s="277"/>
      <c r="E68" s="123"/>
      <c r="F68" s="123"/>
      <c r="G68" s="123" t="s">
        <v>17</v>
      </c>
      <c r="H68" s="9">
        <v>0</v>
      </c>
      <c r="I68" s="12">
        <f t="shared" si="22"/>
        <v>193.25</v>
      </c>
      <c r="J68" s="66">
        <f t="shared" si="27"/>
        <v>0</v>
      </c>
      <c r="K68" s="120"/>
      <c r="L68" s="33">
        <v>157.02000000000001</v>
      </c>
      <c r="M68" s="34">
        <v>175.5</v>
      </c>
      <c r="N68" s="35">
        <v>0</v>
      </c>
      <c r="O68" s="35">
        <v>0</v>
      </c>
      <c r="P68" s="35">
        <v>1</v>
      </c>
      <c r="Q68" s="36" t="s">
        <v>44</v>
      </c>
      <c r="R68" s="36" t="s">
        <v>43</v>
      </c>
      <c r="S68" s="36" t="str">
        <f t="shared" ref="S68:S71" si="28">IF(L68="","",IF(OR(Q68="ja",R68="ja"),"Nee","Ja"))</f>
        <v>Nee</v>
      </c>
      <c r="T68" s="34">
        <f t="shared" ref="T68:T71" si="29">IF(S68="Ja",((((M68-(M68*$N$7))+(N68*$N$10)+(O68*$N$11))*P68)*($N$8+1)),(((M68)+(N68*$N$10)+(O68*$N$11))*P68)*($N$8+1))</f>
        <v>193.05</v>
      </c>
      <c r="U68" s="24" t="s">
        <v>114</v>
      </c>
      <c r="W68" s="52"/>
      <c r="X68" s="52"/>
      <c r="Y68" s="52"/>
      <c r="Z68" s="52"/>
      <c r="AA68" s="52"/>
      <c r="AB68" s="52"/>
      <c r="AC68" s="52"/>
    </row>
    <row r="69" spans="1:29" ht="15" customHeight="1" x14ac:dyDescent="0.3">
      <c r="A69" s="276" t="s">
        <v>110</v>
      </c>
      <c r="B69" s="277"/>
      <c r="C69" s="277"/>
      <c r="D69" s="277"/>
      <c r="E69" s="123"/>
      <c r="F69" s="123"/>
      <c r="G69" s="123" t="s">
        <v>17</v>
      </c>
      <c r="H69" s="9">
        <v>0</v>
      </c>
      <c r="I69" s="12">
        <f t="shared" si="22"/>
        <v>101.75</v>
      </c>
      <c r="J69" s="66">
        <f t="shared" si="27"/>
        <v>0</v>
      </c>
      <c r="K69" s="120"/>
      <c r="L69" s="33">
        <v>82.64</v>
      </c>
      <c r="M69" s="34">
        <v>92.5</v>
      </c>
      <c r="N69" s="35">
        <v>0</v>
      </c>
      <c r="O69" s="35">
        <v>0</v>
      </c>
      <c r="P69" s="35">
        <v>1</v>
      </c>
      <c r="Q69" s="36" t="s">
        <v>44</v>
      </c>
      <c r="R69" s="36" t="s">
        <v>43</v>
      </c>
      <c r="S69" s="36" t="str">
        <f t="shared" si="28"/>
        <v>Nee</v>
      </c>
      <c r="T69" s="34">
        <f t="shared" si="29"/>
        <v>101.75000000000001</v>
      </c>
      <c r="U69" s="24" t="s">
        <v>114</v>
      </c>
      <c r="W69" s="52"/>
      <c r="X69" s="52"/>
      <c r="Y69" s="52"/>
      <c r="Z69" s="52"/>
      <c r="AA69" s="52"/>
      <c r="AB69" s="52"/>
      <c r="AC69" s="52"/>
    </row>
    <row r="70" spans="1:29" ht="15" customHeight="1" x14ac:dyDescent="0.3">
      <c r="A70" s="276" t="s">
        <v>112</v>
      </c>
      <c r="B70" s="277"/>
      <c r="C70" s="277"/>
      <c r="D70" s="277"/>
      <c r="E70" s="123"/>
      <c r="F70" s="123"/>
      <c r="G70" s="123" t="s">
        <v>17</v>
      </c>
      <c r="H70" s="9">
        <v>0</v>
      </c>
      <c r="I70" s="12">
        <f t="shared" si="22"/>
        <v>86.75</v>
      </c>
      <c r="J70" s="66">
        <f t="shared" si="27"/>
        <v>0</v>
      </c>
      <c r="K70" s="120"/>
      <c r="L70" s="33">
        <v>70.25</v>
      </c>
      <c r="M70" s="34">
        <v>78.75</v>
      </c>
      <c r="N70" s="35">
        <v>0</v>
      </c>
      <c r="O70" s="35">
        <v>0</v>
      </c>
      <c r="P70" s="35">
        <v>1</v>
      </c>
      <c r="Q70" s="36" t="s">
        <v>44</v>
      </c>
      <c r="R70" s="36" t="s">
        <v>43</v>
      </c>
      <c r="S70" s="36" t="str">
        <f t="shared" si="28"/>
        <v>Nee</v>
      </c>
      <c r="T70" s="34">
        <f t="shared" si="29"/>
        <v>86.625</v>
      </c>
      <c r="U70" s="24" t="s">
        <v>46</v>
      </c>
      <c r="W70" s="52"/>
      <c r="X70" s="52"/>
      <c r="Y70" s="52"/>
      <c r="Z70" s="52"/>
      <c r="AA70" s="52"/>
      <c r="AB70" s="52"/>
      <c r="AC70" s="52"/>
    </row>
    <row r="71" spans="1:29" ht="15" customHeight="1" thickBot="1" x14ac:dyDescent="0.35">
      <c r="A71" s="276" t="s">
        <v>113</v>
      </c>
      <c r="B71" s="277"/>
      <c r="C71" s="277"/>
      <c r="D71" s="277"/>
      <c r="E71" s="123"/>
      <c r="F71" s="123"/>
      <c r="G71" s="123" t="s">
        <v>17</v>
      </c>
      <c r="H71" s="9">
        <v>0</v>
      </c>
      <c r="I71" s="124">
        <f t="shared" si="22"/>
        <v>231</v>
      </c>
      <c r="J71" s="66">
        <f t="shared" si="27"/>
        <v>0</v>
      </c>
      <c r="K71" s="120"/>
      <c r="L71" s="38">
        <v>185.95</v>
      </c>
      <c r="M71" s="39">
        <v>210</v>
      </c>
      <c r="N71" s="117">
        <v>0</v>
      </c>
      <c r="O71" s="117">
        <v>0</v>
      </c>
      <c r="P71" s="117">
        <v>1</v>
      </c>
      <c r="Q71" s="118" t="s">
        <v>44</v>
      </c>
      <c r="R71" s="118" t="s">
        <v>43</v>
      </c>
      <c r="S71" s="118" t="str">
        <f t="shared" si="28"/>
        <v>Nee</v>
      </c>
      <c r="T71" s="39">
        <f t="shared" si="29"/>
        <v>231.00000000000003</v>
      </c>
      <c r="U71" s="40" t="s">
        <v>46</v>
      </c>
      <c r="W71" s="52"/>
      <c r="X71" s="52"/>
      <c r="Y71" s="52"/>
      <c r="Z71" s="52"/>
      <c r="AA71" s="52"/>
      <c r="AB71" s="52"/>
      <c r="AC71" s="52"/>
    </row>
    <row r="72" spans="1:29" ht="15" customHeight="1" thickBot="1" x14ac:dyDescent="0.6">
      <c r="A72" s="349" t="s">
        <v>107</v>
      </c>
      <c r="B72" s="350"/>
      <c r="C72" s="350"/>
      <c r="D72" s="350"/>
      <c r="E72" s="350"/>
      <c r="F72" s="350"/>
      <c r="G72" s="350"/>
      <c r="H72" s="254" t="s">
        <v>151</v>
      </c>
      <c r="I72" s="254"/>
      <c r="J72" s="135">
        <f>SUM(J45:J71)</f>
        <v>0</v>
      </c>
      <c r="K72" s="63"/>
      <c r="L72" s="41"/>
      <c r="M72" s="41"/>
      <c r="N72" s="41"/>
      <c r="O72" s="41"/>
      <c r="P72" s="41"/>
      <c r="Q72" s="41"/>
      <c r="R72" s="41"/>
      <c r="S72" s="41"/>
      <c r="T72" s="42"/>
      <c r="U72" s="43"/>
    </row>
    <row r="73" spans="1:29" ht="15" customHeight="1" thickBot="1" x14ac:dyDescent="0.6">
      <c r="A73" s="351"/>
      <c r="B73" s="352"/>
      <c r="C73" s="352"/>
      <c r="D73" s="352"/>
      <c r="E73" s="352"/>
      <c r="F73" s="352"/>
      <c r="G73" s="352"/>
      <c r="H73" s="255" t="s">
        <v>4</v>
      </c>
      <c r="I73" s="255"/>
      <c r="J73" s="134">
        <f>J30+J72</f>
        <v>668.5</v>
      </c>
      <c r="K73" s="63"/>
      <c r="L73" s="41"/>
      <c r="M73" s="41"/>
      <c r="N73" s="41"/>
      <c r="O73" s="41"/>
      <c r="P73" s="41"/>
      <c r="Q73" s="41"/>
      <c r="R73" s="41"/>
      <c r="S73" s="41"/>
      <c r="T73" s="42"/>
      <c r="U73" s="43"/>
    </row>
    <row r="74" spans="1:29" ht="15" customHeight="1" thickBot="1" x14ac:dyDescent="0.35">
      <c r="A74" s="353"/>
      <c r="B74" s="354"/>
      <c r="C74" s="354"/>
      <c r="D74" s="354"/>
      <c r="E74" s="354"/>
      <c r="F74" s="354"/>
      <c r="G74" s="354"/>
      <c r="H74" s="133"/>
      <c r="I74" s="44"/>
      <c r="J74" s="45"/>
      <c r="L74" s="41"/>
      <c r="M74" s="41"/>
      <c r="N74" s="41"/>
      <c r="O74" s="41"/>
      <c r="P74" s="41"/>
      <c r="Q74" s="41"/>
      <c r="R74" s="41"/>
      <c r="S74" s="41"/>
      <c r="T74" s="41"/>
    </row>
    <row r="75" spans="1:29" ht="30" customHeight="1" x14ac:dyDescent="0.55000000000000004">
      <c r="A75" s="355" t="s">
        <v>140</v>
      </c>
      <c r="B75" s="356"/>
      <c r="C75" s="356"/>
      <c r="D75" s="356"/>
      <c r="E75" s="356"/>
      <c r="F75" s="356"/>
      <c r="G75" s="356"/>
      <c r="H75" s="356"/>
      <c r="I75" s="356"/>
      <c r="J75" s="357"/>
      <c r="L75" s="63"/>
      <c r="M75" s="63"/>
      <c r="N75" s="63"/>
      <c r="O75" s="63"/>
      <c r="P75" s="63"/>
      <c r="Q75" s="63"/>
      <c r="R75" s="63"/>
      <c r="S75" s="63"/>
      <c r="T75" s="63"/>
      <c r="U75" s="63"/>
      <c r="W75" s="63"/>
      <c r="X75" s="63"/>
      <c r="Y75" s="63"/>
      <c r="Z75" s="63"/>
      <c r="AA75" s="63"/>
      <c r="AB75" s="63"/>
      <c r="AC75" s="63"/>
    </row>
    <row r="76" spans="1:29" s="63" customFormat="1" ht="30" customHeight="1" x14ac:dyDescent="0.55000000000000004">
      <c r="A76" s="358" t="s">
        <v>32</v>
      </c>
      <c r="B76" s="347"/>
      <c r="C76" s="347" t="s">
        <v>33</v>
      </c>
      <c r="D76" s="347"/>
      <c r="E76" s="347" t="s">
        <v>92</v>
      </c>
      <c r="F76" s="347"/>
      <c r="G76" s="347" t="s">
        <v>93</v>
      </c>
      <c r="H76" s="347"/>
      <c r="I76" s="347" t="s">
        <v>94</v>
      </c>
      <c r="J76" s="348"/>
      <c r="K76" s="1"/>
      <c r="L76" s="2"/>
      <c r="M76" s="2"/>
      <c r="N76" s="2"/>
      <c r="O76" s="2"/>
      <c r="P76" s="2"/>
      <c r="Q76" s="2"/>
      <c r="R76" s="2"/>
      <c r="S76" s="2"/>
      <c r="T76" s="2"/>
      <c r="U76" s="2"/>
      <c r="V76" s="2"/>
      <c r="W76" s="2"/>
      <c r="X76" s="2"/>
      <c r="Y76" s="2"/>
      <c r="Z76" s="2"/>
      <c r="AA76" s="2"/>
      <c r="AB76" s="2"/>
      <c r="AC76" s="2"/>
    </row>
    <row r="77" spans="1:29" ht="15.75" customHeight="1" x14ac:dyDescent="0.3">
      <c r="A77" s="234"/>
      <c r="B77" s="235"/>
      <c r="C77" s="235"/>
      <c r="D77" s="235"/>
      <c r="E77" s="235"/>
      <c r="F77" s="235"/>
      <c r="G77" s="235"/>
      <c r="H77" s="235"/>
      <c r="I77" s="235"/>
      <c r="J77" s="238"/>
    </row>
    <row r="78" spans="1:29" x14ac:dyDescent="0.3">
      <c r="A78" s="234"/>
      <c r="B78" s="235"/>
      <c r="C78" s="235"/>
      <c r="D78" s="235"/>
      <c r="E78" s="235"/>
      <c r="F78" s="235"/>
      <c r="G78" s="235"/>
      <c r="H78" s="235"/>
      <c r="I78" s="235"/>
      <c r="J78" s="238"/>
    </row>
    <row r="79" spans="1:29" ht="30" customHeight="1" x14ac:dyDescent="0.3">
      <c r="A79" s="234"/>
      <c r="B79" s="235"/>
      <c r="C79" s="235"/>
      <c r="D79" s="235"/>
      <c r="E79" s="235"/>
      <c r="F79" s="235"/>
      <c r="G79" s="235"/>
      <c r="H79" s="235"/>
      <c r="I79" s="235"/>
      <c r="J79" s="238"/>
    </row>
    <row r="80" spans="1:29" x14ac:dyDescent="0.3">
      <c r="A80" s="234"/>
      <c r="B80" s="235"/>
      <c r="C80" s="235"/>
      <c r="D80" s="235"/>
      <c r="E80" s="235"/>
      <c r="F80" s="235"/>
      <c r="G80" s="235"/>
      <c r="H80" s="235"/>
      <c r="I80" s="235"/>
      <c r="J80" s="238"/>
    </row>
    <row r="81" spans="1:31" x14ac:dyDescent="0.3">
      <c r="A81" s="234"/>
      <c r="B81" s="235"/>
      <c r="C81" s="235"/>
      <c r="D81" s="235"/>
      <c r="E81" s="235"/>
      <c r="F81" s="235"/>
      <c r="G81" s="235"/>
      <c r="H81" s="235"/>
      <c r="I81" s="235"/>
      <c r="J81" s="238"/>
    </row>
    <row r="82" spans="1:31" x14ac:dyDescent="0.3">
      <c r="A82" s="234"/>
      <c r="B82" s="235"/>
      <c r="C82" s="235"/>
      <c r="D82" s="235"/>
      <c r="E82" s="235"/>
      <c r="F82" s="235"/>
      <c r="G82" s="235"/>
      <c r="H82" s="235"/>
      <c r="I82" s="235"/>
      <c r="J82" s="238"/>
    </row>
    <row r="83" spans="1:31" x14ac:dyDescent="0.3">
      <c r="A83" s="234"/>
      <c r="B83" s="235"/>
      <c r="C83" s="235"/>
      <c r="D83" s="235"/>
      <c r="E83" s="235"/>
      <c r="F83" s="235"/>
      <c r="G83" s="235"/>
      <c r="H83" s="235"/>
      <c r="I83" s="235"/>
      <c r="J83" s="238"/>
    </row>
    <row r="84" spans="1:31" x14ac:dyDescent="0.3">
      <c r="A84" s="234"/>
      <c r="B84" s="235"/>
      <c r="C84" s="235"/>
      <c r="D84" s="235"/>
      <c r="E84" s="235"/>
      <c r="F84" s="235"/>
      <c r="G84" s="235"/>
      <c r="H84" s="235"/>
      <c r="I84" s="235"/>
      <c r="J84" s="238"/>
    </row>
    <row r="85" spans="1:31" x14ac:dyDescent="0.3">
      <c r="A85" s="234"/>
      <c r="B85" s="235"/>
      <c r="C85" s="235"/>
      <c r="D85" s="235"/>
      <c r="E85" s="235"/>
      <c r="F85" s="235"/>
      <c r="G85" s="235"/>
      <c r="H85" s="235"/>
      <c r="I85" s="235"/>
      <c r="J85" s="238"/>
    </row>
    <row r="86" spans="1:31" x14ac:dyDescent="0.3">
      <c r="A86" s="234"/>
      <c r="B86" s="235"/>
      <c r="C86" s="235"/>
      <c r="D86" s="235"/>
      <c r="E86" s="235"/>
      <c r="F86" s="235"/>
      <c r="G86" s="235"/>
      <c r="H86" s="235"/>
      <c r="I86" s="235"/>
      <c r="J86" s="238"/>
    </row>
    <row r="87" spans="1:31" s="1" customFormat="1" x14ac:dyDescent="0.3">
      <c r="A87" s="234"/>
      <c r="B87" s="235"/>
      <c r="C87" s="235"/>
      <c r="D87" s="235"/>
      <c r="E87" s="235" t="s">
        <v>9</v>
      </c>
      <c r="F87" s="235"/>
      <c r="G87" s="235" t="s">
        <v>9</v>
      </c>
      <c r="H87" s="235"/>
      <c r="I87" s="235" t="s">
        <v>9</v>
      </c>
      <c r="J87" s="238"/>
      <c r="L87" s="2"/>
      <c r="M87" s="2"/>
      <c r="N87" s="2"/>
      <c r="O87" s="2"/>
      <c r="P87" s="2"/>
      <c r="Q87" s="2"/>
      <c r="R87" s="2"/>
      <c r="S87" s="2"/>
      <c r="T87" s="2"/>
      <c r="U87" s="2"/>
      <c r="V87" s="2"/>
      <c r="W87" s="2"/>
      <c r="X87" s="2"/>
      <c r="Y87" s="2"/>
      <c r="Z87" s="2"/>
      <c r="AA87" s="2"/>
      <c r="AB87" s="2"/>
      <c r="AC87" s="2"/>
      <c r="AD87" s="2"/>
      <c r="AE87" s="2"/>
    </row>
    <row r="88" spans="1:31" s="1" customFormat="1" x14ac:dyDescent="0.3">
      <c r="A88" s="3"/>
      <c r="B88" s="4"/>
      <c r="C88" s="4"/>
      <c r="D88" s="4"/>
      <c r="E88" s="4"/>
      <c r="F88" s="6"/>
      <c r="G88" s="6"/>
      <c r="H88" s="4"/>
      <c r="I88" s="7"/>
      <c r="J88" s="8"/>
      <c r="L88" s="2"/>
      <c r="M88" s="2"/>
      <c r="N88" s="2"/>
      <c r="O88" s="2"/>
      <c r="P88" s="2"/>
      <c r="Q88" s="2"/>
      <c r="R88" s="2"/>
      <c r="S88" s="2"/>
      <c r="T88" s="2"/>
      <c r="U88" s="2"/>
      <c r="V88" s="2"/>
      <c r="W88" s="2"/>
      <c r="X88" s="2"/>
      <c r="Y88" s="2"/>
      <c r="Z88" s="2"/>
      <c r="AA88" s="2"/>
      <c r="AB88" s="2"/>
      <c r="AC88" s="2"/>
      <c r="AD88" s="2"/>
      <c r="AE88" s="2"/>
    </row>
    <row r="89" spans="1:31" s="1" customFormat="1" x14ac:dyDescent="0.3">
      <c r="A89" s="346" t="s">
        <v>27</v>
      </c>
      <c r="B89" s="344"/>
      <c r="C89" s="344" t="s">
        <v>90</v>
      </c>
      <c r="D89" s="344"/>
      <c r="E89" s="347" t="s">
        <v>26</v>
      </c>
      <c r="F89" s="347"/>
      <c r="G89" s="344" t="s">
        <v>108</v>
      </c>
      <c r="H89" s="344"/>
      <c r="I89" s="344" t="s">
        <v>16</v>
      </c>
      <c r="J89" s="345"/>
      <c r="L89" s="2"/>
      <c r="M89" s="2"/>
      <c r="N89" s="2"/>
      <c r="O89" s="2"/>
      <c r="P89" s="2"/>
      <c r="Q89" s="2"/>
      <c r="R89" s="2"/>
      <c r="S89" s="2"/>
      <c r="T89" s="2"/>
      <c r="U89" s="2"/>
      <c r="V89" s="2"/>
      <c r="W89" s="2"/>
      <c r="X89" s="2"/>
      <c r="Y89" s="2"/>
      <c r="Z89" s="2"/>
      <c r="AA89" s="2"/>
      <c r="AB89" s="2"/>
      <c r="AC89" s="2"/>
      <c r="AD89" s="2"/>
      <c r="AE89" s="2"/>
    </row>
    <row r="90" spans="1:31" s="1" customFormat="1" x14ac:dyDescent="0.3">
      <c r="A90" s="234"/>
      <c r="B90" s="235"/>
      <c r="C90" s="235"/>
      <c r="D90" s="235"/>
      <c r="E90" s="235"/>
      <c r="F90" s="235"/>
      <c r="G90" s="235"/>
      <c r="H90" s="235"/>
      <c r="I90" s="235"/>
      <c r="J90" s="238"/>
      <c r="L90" s="2"/>
      <c r="M90" s="2"/>
      <c r="N90" s="2"/>
      <c r="O90" s="2"/>
      <c r="P90" s="2"/>
      <c r="Q90" s="2"/>
      <c r="R90" s="2"/>
      <c r="S90" s="2"/>
      <c r="T90" s="2"/>
      <c r="U90" s="2"/>
      <c r="V90" s="2"/>
      <c r="W90" s="2"/>
      <c r="X90" s="2"/>
      <c r="Y90" s="2"/>
      <c r="Z90" s="2"/>
      <c r="AA90" s="2"/>
      <c r="AB90" s="2"/>
      <c r="AC90" s="2"/>
      <c r="AD90" s="2"/>
      <c r="AE90" s="2"/>
    </row>
    <row r="91" spans="1:31" s="1" customFormat="1" x14ac:dyDescent="0.3">
      <c r="A91" s="234"/>
      <c r="B91" s="235"/>
      <c r="C91" s="235"/>
      <c r="D91" s="235"/>
      <c r="E91" s="235"/>
      <c r="F91" s="235"/>
      <c r="G91" s="235"/>
      <c r="H91" s="235"/>
      <c r="I91" s="235"/>
      <c r="J91" s="238"/>
      <c r="L91" s="2"/>
      <c r="M91" s="2"/>
      <c r="N91" s="2"/>
      <c r="O91" s="2"/>
      <c r="P91" s="2"/>
      <c r="Q91" s="2"/>
      <c r="R91" s="2"/>
      <c r="S91" s="2"/>
      <c r="T91" s="2"/>
      <c r="U91" s="2"/>
      <c r="V91" s="2"/>
      <c r="W91" s="2"/>
      <c r="X91" s="2"/>
      <c r="Y91" s="2"/>
      <c r="Z91" s="2"/>
      <c r="AA91" s="2"/>
      <c r="AB91" s="2"/>
      <c r="AC91" s="2"/>
      <c r="AD91" s="2"/>
      <c r="AE91" s="2"/>
    </row>
    <row r="92" spans="1:31" s="1" customFormat="1" ht="15" customHeight="1" x14ac:dyDescent="0.3">
      <c r="A92" s="234"/>
      <c r="B92" s="235"/>
      <c r="C92" s="235"/>
      <c r="D92" s="235"/>
      <c r="E92" s="235"/>
      <c r="F92" s="235"/>
      <c r="G92" s="235"/>
      <c r="H92" s="235"/>
      <c r="I92" s="235"/>
      <c r="J92" s="238"/>
      <c r="L92" s="2"/>
      <c r="M92" s="2"/>
      <c r="N92" s="2"/>
      <c r="O92" s="2"/>
      <c r="P92" s="2"/>
      <c r="Q92" s="2"/>
      <c r="R92" s="2"/>
      <c r="S92" s="2"/>
      <c r="T92" s="2"/>
      <c r="U92" s="2"/>
      <c r="V92" s="2"/>
      <c r="W92" s="2"/>
      <c r="X92" s="2"/>
      <c r="Y92" s="2"/>
      <c r="Z92" s="2"/>
      <c r="AA92" s="2"/>
      <c r="AB92" s="2"/>
      <c r="AC92" s="2"/>
      <c r="AD92" s="2"/>
      <c r="AE92" s="2"/>
    </row>
    <row r="93" spans="1:31" s="1" customFormat="1" x14ac:dyDescent="0.3">
      <c r="A93" s="234"/>
      <c r="B93" s="235"/>
      <c r="C93" s="235"/>
      <c r="D93" s="235"/>
      <c r="E93" s="235"/>
      <c r="F93" s="235"/>
      <c r="G93" s="235"/>
      <c r="H93" s="235"/>
      <c r="I93" s="235"/>
      <c r="J93" s="238"/>
      <c r="L93" s="2"/>
      <c r="M93" s="2"/>
      <c r="N93" s="2"/>
      <c r="O93" s="2"/>
      <c r="P93" s="2"/>
      <c r="Q93" s="2"/>
      <c r="R93" s="2"/>
      <c r="S93" s="2"/>
      <c r="T93" s="2"/>
      <c r="U93" s="2"/>
      <c r="V93" s="2"/>
      <c r="W93" s="2"/>
      <c r="X93" s="2"/>
      <c r="Y93" s="2"/>
      <c r="Z93" s="2"/>
      <c r="AA93" s="2"/>
      <c r="AB93" s="2"/>
      <c r="AC93" s="2"/>
      <c r="AD93" s="2"/>
      <c r="AE93" s="2"/>
    </row>
    <row r="94" spans="1:31" s="1" customFormat="1" x14ac:dyDescent="0.3">
      <c r="A94" s="234"/>
      <c r="B94" s="235"/>
      <c r="C94" s="235"/>
      <c r="D94" s="235"/>
      <c r="E94" s="235"/>
      <c r="F94" s="235"/>
      <c r="G94" s="235"/>
      <c r="H94" s="235"/>
      <c r="I94" s="235"/>
      <c r="J94" s="238"/>
      <c r="L94" s="2"/>
      <c r="M94" s="2"/>
      <c r="N94" s="2"/>
      <c r="O94" s="2"/>
      <c r="P94" s="2"/>
      <c r="Q94" s="2"/>
      <c r="R94" s="2"/>
      <c r="S94" s="2"/>
      <c r="T94" s="2"/>
      <c r="U94" s="2"/>
      <c r="V94" s="2"/>
      <c r="W94" s="2"/>
      <c r="X94" s="2"/>
      <c r="Y94" s="2"/>
      <c r="Z94" s="2"/>
      <c r="AA94" s="2"/>
      <c r="AB94" s="2"/>
      <c r="AC94" s="2"/>
      <c r="AD94" s="2"/>
      <c r="AE94" s="2"/>
    </row>
    <row r="95" spans="1:31" s="1" customFormat="1" x14ac:dyDescent="0.3">
      <c r="A95" s="234"/>
      <c r="B95" s="235"/>
      <c r="C95" s="235"/>
      <c r="D95" s="235"/>
      <c r="E95" s="235"/>
      <c r="F95" s="235"/>
      <c r="G95" s="235"/>
      <c r="H95" s="235"/>
      <c r="I95" s="235"/>
      <c r="J95" s="238"/>
      <c r="L95" s="2"/>
      <c r="M95" s="2"/>
      <c r="N95" s="2"/>
      <c r="O95" s="2"/>
      <c r="P95" s="2"/>
      <c r="Q95" s="2"/>
      <c r="R95" s="2"/>
      <c r="S95" s="2"/>
      <c r="T95" s="2"/>
      <c r="U95" s="2"/>
      <c r="V95" s="2"/>
      <c r="W95" s="2"/>
      <c r="X95" s="2"/>
      <c r="Y95" s="2"/>
      <c r="Z95" s="2"/>
      <c r="AA95" s="2"/>
      <c r="AB95" s="2"/>
      <c r="AC95" s="2"/>
      <c r="AD95" s="2"/>
      <c r="AE95" s="2"/>
    </row>
    <row r="96" spans="1:31" s="1" customFormat="1" x14ac:dyDescent="0.3">
      <c r="A96" s="234"/>
      <c r="B96" s="235"/>
      <c r="C96" s="235"/>
      <c r="D96" s="235"/>
      <c r="E96" s="235"/>
      <c r="F96" s="235"/>
      <c r="G96" s="235"/>
      <c r="H96" s="235"/>
      <c r="I96" s="235"/>
      <c r="J96" s="238"/>
      <c r="L96" s="2"/>
      <c r="M96" s="2"/>
      <c r="N96" s="2"/>
      <c r="O96" s="2"/>
      <c r="P96" s="2"/>
      <c r="Q96" s="2"/>
      <c r="R96" s="2"/>
      <c r="S96" s="2"/>
      <c r="T96" s="2"/>
      <c r="U96" s="2"/>
      <c r="V96" s="2"/>
      <c r="W96" s="2"/>
      <c r="X96" s="2"/>
      <c r="Y96" s="2"/>
      <c r="Z96" s="2"/>
      <c r="AA96" s="2"/>
      <c r="AB96" s="2"/>
      <c r="AC96" s="2"/>
      <c r="AD96" s="2"/>
      <c r="AE96" s="2"/>
    </row>
    <row r="97" spans="1:31" s="1" customFormat="1" x14ac:dyDescent="0.3">
      <c r="A97" s="234"/>
      <c r="B97" s="235"/>
      <c r="C97" s="235"/>
      <c r="D97" s="235"/>
      <c r="E97" s="235"/>
      <c r="F97" s="235"/>
      <c r="G97" s="235"/>
      <c r="H97" s="235"/>
      <c r="I97" s="235"/>
      <c r="J97" s="238"/>
      <c r="L97" s="2"/>
      <c r="M97" s="2"/>
      <c r="N97" s="2"/>
      <c r="O97" s="2"/>
      <c r="P97" s="2"/>
      <c r="Q97" s="2"/>
      <c r="R97" s="2"/>
      <c r="S97" s="2"/>
      <c r="T97" s="2"/>
      <c r="U97" s="2"/>
      <c r="V97" s="2"/>
      <c r="W97" s="2"/>
      <c r="X97" s="2"/>
      <c r="Y97" s="2"/>
      <c r="Z97" s="2"/>
      <c r="AA97" s="2"/>
      <c r="AB97" s="2"/>
      <c r="AC97" s="2"/>
      <c r="AD97" s="2"/>
      <c r="AE97" s="2"/>
    </row>
    <row r="98" spans="1:31" s="1" customFormat="1" x14ac:dyDescent="0.3">
      <c r="A98" s="234"/>
      <c r="B98" s="235"/>
      <c r="C98" s="235"/>
      <c r="D98" s="235"/>
      <c r="E98" s="235"/>
      <c r="F98" s="235"/>
      <c r="G98" s="235"/>
      <c r="H98" s="235"/>
      <c r="I98" s="235"/>
      <c r="J98" s="238"/>
      <c r="L98" s="2"/>
      <c r="M98" s="2"/>
      <c r="N98" s="2"/>
      <c r="O98" s="2"/>
      <c r="P98" s="2"/>
      <c r="Q98" s="2"/>
      <c r="R98" s="2"/>
      <c r="S98" s="2"/>
      <c r="T98" s="2"/>
      <c r="U98" s="2"/>
      <c r="V98" s="2"/>
      <c r="W98" s="2"/>
      <c r="X98" s="2"/>
      <c r="Y98" s="2"/>
      <c r="Z98" s="2"/>
      <c r="AA98" s="2"/>
      <c r="AB98" s="2"/>
      <c r="AC98" s="2"/>
      <c r="AD98" s="2"/>
      <c r="AE98" s="2"/>
    </row>
    <row r="99" spans="1:31" s="1" customFormat="1" x14ac:dyDescent="0.3">
      <c r="A99" s="234"/>
      <c r="B99" s="235"/>
      <c r="C99" s="235"/>
      <c r="D99" s="235"/>
      <c r="E99" s="235"/>
      <c r="F99" s="235"/>
      <c r="G99" s="235"/>
      <c r="H99" s="235"/>
      <c r="I99" s="235"/>
      <c r="J99" s="238"/>
      <c r="L99" s="2"/>
      <c r="M99" s="2"/>
      <c r="N99" s="2"/>
      <c r="O99" s="2"/>
      <c r="P99" s="2"/>
      <c r="Q99" s="2"/>
      <c r="R99" s="2"/>
      <c r="S99" s="2"/>
      <c r="T99" s="2"/>
      <c r="U99" s="2"/>
      <c r="V99" s="2"/>
      <c r="W99" s="2"/>
      <c r="X99" s="2"/>
      <c r="Y99" s="2"/>
      <c r="Z99" s="2"/>
      <c r="AA99" s="2"/>
      <c r="AB99" s="2"/>
      <c r="AC99" s="2"/>
      <c r="AD99" s="2"/>
      <c r="AE99" s="2"/>
    </row>
    <row r="100" spans="1:31" s="1" customFormat="1" x14ac:dyDescent="0.3">
      <c r="A100" s="234" t="s">
        <v>9</v>
      </c>
      <c r="B100" s="235"/>
      <c r="C100" s="235"/>
      <c r="D100" s="235"/>
      <c r="E100" s="235" t="s">
        <v>9</v>
      </c>
      <c r="F100" s="235"/>
      <c r="G100" s="235"/>
      <c r="H100" s="235"/>
      <c r="I100" s="235"/>
      <c r="J100" s="238"/>
      <c r="L100" s="2"/>
      <c r="M100" s="2"/>
      <c r="N100" s="2"/>
      <c r="O100" s="2"/>
      <c r="P100" s="2"/>
      <c r="Q100" s="2"/>
      <c r="R100" s="2"/>
      <c r="S100" s="2"/>
      <c r="T100" s="2"/>
      <c r="U100" s="2"/>
      <c r="V100" s="2"/>
      <c r="W100" s="2"/>
      <c r="X100" s="2"/>
      <c r="Y100" s="2"/>
      <c r="Z100" s="2"/>
      <c r="AA100" s="2"/>
      <c r="AB100" s="2"/>
      <c r="AC100" s="2"/>
      <c r="AD100" s="2"/>
      <c r="AE100" s="2"/>
    </row>
    <row r="101" spans="1:31" s="1" customFormat="1" x14ac:dyDescent="0.3">
      <c r="A101" s="3"/>
      <c r="B101" s="4"/>
      <c r="C101" s="4"/>
      <c r="D101" s="4"/>
      <c r="E101" s="4"/>
      <c r="F101" s="6"/>
      <c r="G101" s="6"/>
      <c r="H101" s="4"/>
      <c r="I101" s="7"/>
      <c r="J101" s="8"/>
      <c r="L101" s="2"/>
      <c r="M101" s="2"/>
      <c r="N101" s="2"/>
      <c r="O101" s="2"/>
      <c r="P101" s="2"/>
      <c r="Q101" s="2"/>
      <c r="R101" s="2"/>
      <c r="S101" s="2"/>
      <c r="T101" s="2"/>
      <c r="U101" s="2"/>
      <c r="V101" s="2"/>
      <c r="W101" s="2"/>
      <c r="X101" s="2"/>
      <c r="Y101" s="2"/>
      <c r="Z101" s="2"/>
      <c r="AA101" s="2"/>
      <c r="AB101" s="2"/>
      <c r="AC101" s="2"/>
      <c r="AD101" s="2"/>
      <c r="AE101" s="2"/>
    </row>
    <row r="102" spans="1:31" s="1" customFormat="1" x14ac:dyDescent="0.3">
      <c r="A102" s="342" t="s">
        <v>60</v>
      </c>
      <c r="B102" s="343"/>
      <c r="C102" s="344" t="s">
        <v>95</v>
      </c>
      <c r="D102" s="344"/>
      <c r="E102" s="344" t="s">
        <v>34</v>
      </c>
      <c r="F102" s="344"/>
      <c r="G102" s="344" t="s">
        <v>23</v>
      </c>
      <c r="H102" s="344"/>
      <c r="I102" s="344"/>
      <c r="J102" s="345"/>
      <c r="L102" s="2"/>
      <c r="M102" s="2"/>
      <c r="N102" s="2"/>
      <c r="O102" s="2"/>
      <c r="P102" s="2"/>
      <c r="Q102" s="2"/>
      <c r="R102" s="2"/>
      <c r="S102" s="2"/>
      <c r="T102" s="2"/>
      <c r="U102" s="2"/>
      <c r="V102" s="2"/>
      <c r="W102" s="2"/>
      <c r="X102" s="2"/>
      <c r="Y102" s="2"/>
      <c r="Z102" s="2"/>
      <c r="AA102" s="2"/>
      <c r="AB102" s="2"/>
      <c r="AC102" s="2"/>
      <c r="AD102" s="2"/>
      <c r="AE102" s="2"/>
    </row>
    <row r="103" spans="1:31" ht="30" customHeight="1" x14ac:dyDescent="0.3">
      <c r="A103" s="234"/>
      <c r="B103" s="235"/>
      <c r="C103" s="235"/>
      <c r="D103" s="235"/>
      <c r="E103" s="235"/>
      <c r="F103" s="235"/>
      <c r="G103" s="235"/>
      <c r="H103" s="235"/>
      <c r="I103" s="235"/>
      <c r="J103" s="238"/>
    </row>
    <row r="104" spans="1:31" x14ac:dyDescent="0.3">
      <c r="A104" s="234"/>
      <c r="B104" s="235"/>
      <c r="C104" s="235"/>
      <c r="D104" s="235"/>
      <c r="E104" s="235"/>
      <c r="F104" s="235"/>
      <c r="G104" s="235"/>
      <c r="H104" s="235"/>
      <c r="I104" s="235"/>
      <c r="J104" s="238"/>
    </row>
    <row r="105" spans="1:31" ht="15" customHeight="1" x14ac:dyDescent="0.3">
      <c r="A105" s="234"/>
      <c r="B105" s="235"/>
      <c r="C105" s="235"/>
      <c r="D105" s="235"/>
      <c r="E105" s="235"/>
      <c r="F105" s="235"/>
      <c r="G105" s="235"/>
      <c r="H105" s="235"/>
      <c r="I105" s="235"/>
      <c r="J105" s="238"/>
    </row>
    <row r="106" spans="1:31" x14ac:dyDescent="0.3">
      <c r="A106" s="234"/>
      <c r="B106" s="235"/>
      <c r="C106" s="235"/>
      <c r="D106" s="235"/>
      <c r="E106" s="235"/>
      <c r="F106" s="235"/>
      <c r="G106" s="235"/>
      <c r="H106" s="235"/>
      <c r="I106" s="235"/>
      <c r="J106" s="238"/>
    </row>
    <row r="107" spans="1:31" x14ac:dyDescent="0.3">
      <c r="A107" s="234"/>
      <c r="B107" s="235"/>
      <c r="C107" s="235"/>
      <c r="D107" s="235"/>
      <c r="E107" s="235"/>
      <c r="F107" s="235"/>
      <c r="G107" s="235"/>
      <c r="H107" s="235"/>
      <c r="I107" s="235"/>
      <c r="J107" s="238"/>
    </row>
    <row r="108" spans="1:31" x14ac:dyDescent="0.3">
      <c r="A108" s="234"/>
      <c r="B108" s="235"/>
      <c r="C108" s="235"/>
      <c r="D108" s="235"/>
      <c r="E108" s="235"/>
      <c r="F108" s="235"/>
      <c r="G108" s="235"/>
      <c r="H108" s="235"/>
      <c r="I108" s="235"/>
      <c r="J108" s="238"/>
    </row>
    <row r="109" spans="1:31" x14ac:dyDescent="0.3">
      <c r="A109" s="234"/>
      <c r="B109" s="235"/>
      <c r="C109" s="235"/>
      <c r="D109" s="235"/>
      <c r="E109" s="235"/>
      <c r="F109" s="235"/>
      <c r="G109" s="235"/>
      <c r="H109" s="235"/>
      <c r="I109" s="235"/>
      <c r="J109" s="238"/>
    </row>
    <row r="110" spans="1:31" x14ac:dyDescent="0.3">
      <c r="A110" s="234"/>
      <c r="B110" s="235"/>
      <c r="C110" s="235"/>
      <c r="D110" s="235"/>
      <c r="E110" s="235"/>
      <c r="F110" s="235"/>
      <c r="G110" s="235"/>
      <c r="H110" s="235"/>
      <c r="I110" s="235"/>
      <c r="J110" s="238"/>
    </row>
    <row r="111" spans="1:31" x14ac:dyDescent="0.3">
      <c r="A111" s="234"/>
      <c r="B111" s="235"/>
      <c r="C111" s="235"/>
      <c r="D111" s="235"/>
      <c r="E111" s="235"/>
      <c r="F111" s="235"/>
      <c r="G111" s="235"/>
      <c r="H111" s="235"/>
      <c r="I111" s="235"/>
      <c r="J111" s="238"/>
    </row>
    <row r="112" spans="1:31" x14ac:dyDescent="0.3">
      <c r="A112" s="234"/>
      <c r="B112" s="235"/>
      <c r="C112" s="235"/>
      <c r="D112" s="235"/>
      <c r="E112" s="235"/>
      <c r="F112" s="235"/>
      <c r="G112" s="235"/>
      <c r="H112" s="235"/>
      <c r="I112" s="235"/>
      <c r="J112" s="238"/>
    </row>
    <row r="113" spans="1:11" ht="15" thickBot="1" x14ac:dyDescent="0.35">
      <c r="A113" s="236" t="s">
        <v>9</v>
      </c>
      <c r="B113" s="237"/>
      <c r="C113" s="237" t="s">
        <v>9</v>
      </c>
      <c r="D113" s="237"/>
      <c r="E113" s="237" t="s">
        <v>9</v>
      </c>
      <c r="F113" s="237"/>
      <c r="G113" s="237" t="s">
        <v>9</v>
      </c>
      <c r="H113" s="237"/>
      <c r="I113" s="237" t="s">
        <v>9</v>
      </c>
      <c r="J113" s="239"/>
      <c r="K113" s="2"/>
    </row>
    <row r="114" spans="1:11" ht="26.4" thickBot="1" x14ac:dyDescent="0.35">
      <c r="A114" s="225" t="s">
        <v>143</v>
      </c>
      <c r="B114" s="226"/>
      <c r="C114" s="226"/>
      <c r="D114" s="226"/>
      <c r="E114" s="226"/>
      <c r="F114" s="226"/>
      <c r="G114" s="226"/>
      <c r="H114" s="226"/>
      <c r="I114" s="226"/>
      <c r="J114" s="227"/>
      <c r="K114" s="2"/>
    </row>
    <row r="115" spans="1:11" x14ac:dyDescent="0.3">
      <c r="A115" s="228" t="s">
        <v>152</v>
      </c>
      <c r="B115" s="229"/>
      <c r="C115" s="229"/>
      <c r="D115" s="229"/>
      <c r="E115" s="229"/>
      <c r="F115" s="229"/>
      <c r="G115" s="229"/>
      <c r="H115" s="229"/>
      <c r="I115" s="229"/>
      <c r="J115" s="230"/>
      <c r="K115" s="2"/>
    </row>
    <row r="116" spans="1:11" ht="15" customHeight="1" x14ac:dyDescent="0.3">
      <c r="A116" s="231"/>
      <c r="B116" s="232"/>
      <c r="C116" s="232"/>
      <c r="D116" s="232"/>
      <c r="E116" s="232"/>
      <c r="F116" s="232"/>
      <c r="G116" s="232"/>
      <c r="H116" s="232"/>
      <c r="I116" s="232"/>
      <c r="J116" s="233"/>
      <c r="K116" s="2"/>
    </row>
    <row r="117" spans="1:11" x14ac:dyDescent="0.3">
      <c r="A117" s="203"/>
      <c r="B117" s="204"/>
      <c r="C117" s="204"/>
      <c r="D117" s="204"/>
      <c r="E117" s="204"/>
      <c r="F117" s="204"/>
      <c r="G117" s="204"/>
      <c r="H117" s="204"/>
      <c r="I117" s="204"/>
      <c r="J117" s="205"/>
      <c r="K117" s="2"/>
    </row>
    <row r="118" spans="1:11" ht="15" customHeight="1" x14ac:dyDescent="0.3">
      <c r="A118" s="203"/>
      <c r="B118" s="204"/>
      <c r="C118" s="204"/>
      <c r="D118" s="204"/>
      <c r="E118" s="204"/>
      <c r="F118" s="204"/>
      <c r="G118" s="204"/>
      <c r="H118" s="204"/>
      <c r="I118" s="204"/>
      <c r="J118" s="205"/>
      <c r="K118" s="2"/>
    </row>
    <row r="119" spans="1:11" x14ac:dyDescent="0.3">
      <c r="A119" s="203"/>
      <c r="B119" s="204"/>
      <c r="C119" s="204"/>
      <c r="D119" s="204"/>
      <c r="E119" s="204"/>
      <c r="F119" s="204"/>
      <c r="G119" s="204"/>
      <c r="H119" s="204"/>
      <c r="I119" s="204"/>
      <c r="J119" s="205"/>
      <c r="K119" s="2"/>
    </row>
    <row r="120" spans="1:11" x14ac:dyDescent="0.3">
      <c r="A120" s="203"/>
      <c r="B120" s="204"/>
      <c r="C120" s="204"/>
      <c r="D120" s="204"/>
      <c r="E120" s="204"/>
      <c r="F120" s="204"/>
      <c r="G120" s="204"/>
      <c r="H120" s="204"/>
      <c r="I120" s="204"/>
      <c r="J120" s="205"/>
      <c r="K120" s="2"/>
    </row>
    <row r="121" spans="1:11" x14ac:dyDescent="0.3">
      <c r="A121" s="203"/>
      <c r="B121" s="204"/>
      <c r="C121" s="204"/>
      <c r="D121" s="204"/>
      <c r="E121" s="204"/>
      <c r="F121" s="204"/>
      <c r="G121" s="204"/>
      <c r="H121" s="204"/>
      <c r="I121" s="204"/>
      <c r="J121" s="205"/>
      <c r="K121" s="2"/>
    </row>
    <row r="122" spans="1:11" x14ac:dyDescent="0.3">
      <c r="A122" s="203"/>
      <c r="B122" s="204"/>
      <c r="C122" s="204"/>
      <c r="D122" s="204"/>
      <c r="E122" s="204"/>
      <c r="F122" s="204"/>
      <c r="G122" s="204"/>
      <c r="H122" s="204"/>
      <c r="I122" s="204"/>
      <c r="J122" s="205"/>
      <c r="K122" s="2"/>
    </row>
    <row r="123" spans="1:11" x14ac:dyDescent="0.3">
      <c r="A123" s="203"/>
      <c r="B123" s="204"/>
      <c r="C123" s="204"/>
      <c r="D123" s="204"/>
      <c r="E123" s="204"/>
      <c r="F123" s="204"/>
      <c r="G123" s="204"/>
      <c r="H123" s="204"/>
      <c r="I123" s="204"/>
      <c r="J123" s="205"/>
      <c r="K123" s="2"/>
    </row>
    <row r="124" spans="1:11" x14ac:dyDescent="0.3">
      <c r="A124" s="203"/>
      <c r="B124" s="204"/>
      <c r="C124" s="204"/>
      <c r="D124" s="204"/>
      <c r="E124" s="204"/>
      <c r="F124" s="204"/>
      <c r="G124" s="204"/>
      <c r="H124" s="204"/>
      <c r="I124" s="204"/>
      <c r="J124" s="205"/>
      <c r="K124" s="2"/>
    </row>
    <row r="125" spans="1:11" x14ac:dyDescent="0.3">
      <c r="A125" s="203"/>
      <c r="B125" s="204"/>
      <c r="C125" s="204"/>
      <c r="D125" s="204"/>
      <c r="E125" s="204"/>
      <c r="F125" s="204"/>
      <c r="G125" s="204"/>
      <c r="H125" s="204"/>
      <c r="I125" s="204"/>
      <c r="J125" s="205"/>
      <c r="K125" s="2"/>
    </row>
    <row r="126" spans="1:11" x14ac:dyDescent="0.3">
      <c r="A126" s="203"/>
      <c r="B126" s="204"/>
      <c r="C126" s="204"/>
      <c r="D126" s="204"/>
      <c r="E126" s="204"/>
      <c r="F126" s="204"/>
      <c r="G126" s="204"/>
      <c r="H126" s="204"/>
      <c r="I126" s="204"/>
      <c r="J126" s="205"/>
      <c r="K126" s="2"/>
    </row>
    <row r="127" spans="1:11" x14ac:dyDescent="0.3">
      <c r="A127" s="203"/>
      <c r="B127" s="204"/>
      <c r="C127" s="204"/>
      <c r="D127" s="204"/>
      <c r="E127" s="204"/>
      <c r="F127" s="204"/>
      <c r="G127" s="204"/>
      <c r="H127" s="204"/>
      <c r="I127" s="204"/>
      <c r="J127" s="205"/>
      <c r="K127" s="2"/>
    </row>
    <row r="128" spans="1:11" x14ac:dyDescent="0.3">
      <c r="A128" s="203" t="s">
        <v>145</v>
      </c>
      <c r="B128" s="204"/>
      <c r="C128" s="204"/>
      <c r="D128" s="204"/>
      <c r="E128" s="204"/>
      <c r="F128" s="204"/>
      <c r="G128" s="204"/>
      <c r="H128" s="204"/>
      <c r="I128" s="204"/>
      <c r="J128" s="205"/>
      <c r="K128" s="2"/>
    </row>
    <row r="129" spans="1:11" x14ac:dyDescent="0.3">
      <c r="A129" s="203"/>
      <c r="B129" s="204"/>
      <c r="C129" s="204"/>
      <c r="D129" s="204"/>
      <c r="E129" s="204"/>
      <c r="F129" s="204"/>
      <c r="G129" s="204"/>
      <c r="H129" s="204"/>
      <c r="I129" s="204"/>
      <c r="J129" s="205"/>
      <c r="K129" s="2"/>
    </row>
    <row r="130" spans="1:11" ht="15" customHeight="1" x14ac:dyDescent="0.3">
      <c r="A130" s="203"/>
      <c r="B130" s="204"/>
      <c r="C130" s="204"/>
      <c r="D130" s="204"/>
      <c r="E130" s="204"/>
      <c r="F130" s="204"/>
      <c r="G130" s="204"/>
      <c r="H130" s="204"/>
      <c r="I130" s="204"/>
      <c r="J130" s="205"/>
      <c r="K130" s="2"/>
    </row>
    <row r="131" spans="1:11" x14ac:dyDescent="0.3">
      <c r="A131" s="203"/>
      <c r="B131" s="204"/>
      <c r="C131" s="204"/>
      <c r="D131" s="204"/>
      <c r="E131" s="204"/>
      <c r="F131" s="204"/>
      <c r="G131" s="204"/>
      <c r="H131" s="204"/>
      <c r="I131" s="204"/>
      <c r="J131" s="205"/>
      <c r="K131" s="2"/>
    </row>
    <row r="132" spans="1:11" ht="15" customHeight="1" x14ac:dyDescent="0.3">
      <c r="A132" s="203"/>
      <c r="B132" s="204"/>
      <c r="C132" s="204"/>
      <c r="D132" s="204"/>
      <c r="E132" s="204"/>
      <c r="F132" s="204"/>
      <c r="G132" s="204"/>
      <c r="H132" s="204"/>
      <c r="I132" s="204"/>
      <c r="J132" s="205"/>
      <c r="K132" s="2"/>
    </row>
    <row r="133" spans="1:11" x14ac:dyDescent="0.3">
      <c r="A133" s="203"/>
      <c r="B133" s="204"/>
      <c r="C133" s="204"/>
      <c r="D133" s="204"/>
      <c r="E133" s="204"/>
      <c r="F133" s="204"/>
      <c r="G133" s="204"/>
      <c r="H133" s="204"/>
      <c r="I133" s="204"/>
      <c r="J133" s="205"/>
      <c r="K133" s="2"/>
    </row>
    <row r="134" spans="1:11" x14ac:dyDescent="0.3">
      <c r="A134" s="203"/>
      <c r="B134" s="204"/>
      <c r="C134" s="204"/>
      <c r="D134" s="204"/>
      <c r="E134" s="204"/>
      <c r="F134" s="204"/>
      <c r="G134" s="204"/>
      <c r="H134" s="204"/>
      <c r="I134" s="204"/>
      <c r="J134" s="205"/>
      <c r="K134" s="2"/>
    </row>
    <row r="135" spans="1:11" x14ac:dyDescent="0.3">
      <c r="A135" s="203"/>
      <c r="B135" s="204"/>
      <c r="C135" s="204"/>
      <c r="D135" s="204"/>
      <c r="E135" s="204"/>
      <c r="F135" s="204"/>
      <c r="G135" s="204"/>
      <c r="H135" s="204"/>
      <c r="I135" s="204"/>
      <c r="J135" s="205"/>
      <c r="K135" s="2"/>
    </row>
    <row r="136" spans="1:11" ht="15" customHeight="1" x14ac:dyDescent="0.3">
      <c r="A136" s="203"/>
      <c r="B136" s="204"/>
      <c r="C136" s="204"/>
      <c r="D136" s="204"/>
      <c r="E136" s="204"/>
      <c r="F136" s="204"/>
      <c r="G136" s="204"/>
      <c r="H136" s="204"/>
      <c r="I136" s="204"/>
      <c r="J136" s="205"/>
      <c r="K136" s="2"/>
    </row>
    <row r="137" spans="1:11" ht="15" customHeight="1" x14ac:dyDescent="0.3">
      <c r="A137" s="203"/>
      <c r="B137" s="204"/>
      <c r="C137" s="204"/>
      <c r="D137" s="204"/>
      <c r="E137" s="204"/>
      <c r="F137" s="204"/>
      <c r="G137" s="204"/>
      <c r="H137" s="204"/>
      <c r="I137" s="204"/>
      <c r="J137" s="205"/>
      <c r="K137" s="2"/>
    </row>
    <row r="138" spans="1:11" ht="15" customHeight="1" x14ac:dyDescent="0.3">
      <c r="A138" s="203"/>
      <c r="B138" s="204"/>
      <c r="C138" s="204"/>
      <c r="D138" s="204"/>
      <c r="E138" s="204"/>
      <c r="F138" s="204"/>
      <c r="G138" s="204"/>
      <c r="H138" s="204"/>
      <c r="I138" s="204"/>
      <c r="J138" s="205"/>
      <c r="K138" s="2"/>
    </row>
    <row r="139" spans="1:11" ht="15" customHeight="1" x14ac:dyDescent="0.3">
      <c r="A139" s="203"/>
      <c r="B139" s="204"/>
      <c r="C139" s="204"/>
      <c r="D139" s="204"/>
      <c r="E139" s="204"/>
      <c r="F139" s="204"/>
      <c r="G139" s="204"/>
      <c r="H139" s="204"/>
      <c r="I139" s="204"/>
      <c r="J139" s="205"/>
      <c r="K139" s="2"/>
    </row>
    <row r="140" spans="1:11" ht="15" customHeight="1" thickBot="1" x14ac:dyDescent="0.35">
      <c r="A140" s="209"/>
      <c r="B140" s="210"/>
      <c r="C140" s="210"/>
      <c r="D140" s="210"/>
      <c r="E140" s="210"/>
      <c r="F140" s="210"/>
      <c r="G140" s="210"/>
      <c r="H140" s="210"/>
      <c r="I140" s="210"/>
      <c r="J140" s="211"/>
      <c r="K140" s="2"/>
    </row>
    <row r="141" spans="1:11" x14ac:dyDescent="0.3">
      <c r="A141" s="203" t="s">
        <v>153</v>
      </c>
      <c r="B141" s="204"/>
      <c r="C141" s="204"/>
      <c r="D141" s="204"/>
      <c r="E141" s="204"/>
      <c r="F141" s="204"/>
      <c r="G141" s="204"/>
      <c r="H141" s="204"/>
      <c r="I141" s="204"/>
      <c r="J141" s="205"/>
      <c r="K141" s="2"/>
    </row>
    <row r="142" spans="1:11" x14ac:dyDescent="0.3">
      <c r="A142" s="203"/>
      <c r="B142" s="204"/>
      <c r="C142" s="204"/>
      <c r="D142" s="204"/>
      <c r="E142" s="204"/>
      <c r="F142" s="204"/>
      <c r="G142" s="204"/>
      <c r="H142" s="204"/>
      <c r="I142" s="204"/>
      <c r="J142" s="205"/>
      <c r="K142" s="2"/>
    </row>
    <row r="143" spans="1:11" x14ac:dyDescent="0.3">
      <c r="A143" s="203"/>
      <c r="B143" s="204"/>
      <c r="C143" s="204"/>
      <c r="D143" s="204"/>
      <c r="E143" s="204"/>
      <c r="F143" s="204"/>
      <c r="G143" s="204"/>
      <c r="H143" s="204"/>
      <c r="I143" s="204"/>
      <c r="J143" s="205"/>
      <c r="K143" s="2"/>
    </row>
    <row r="144" spans="1:11" x14ac:dyDescent="0.3">
      <c r="A144" s="203"/>
      <c r="B144" s="204"/>
      <c r="C144" s="204"/>
      <c r="D144" s="204"/>
      <c r="E144" s="204"/>
      <c r="F144" s="204"/>
      <c r="G144" s="204"/>
      <c r="H144" s="204"/>
      <c r="I144" s="204"/>
      <c r="J144" s="205"/>
      <c r="K144" s="2"/>
    </row>
    <row r="145" spans="1:11" x14ac:dyDescent="0.3">
      <c r="A145" s="203"/>
      <c r="B145" s="204"/>
      <c r="C145" s="204"/>
      <c r="D145" s="204"/>
      <c r="E145" s="204"/>
      <c r="F145" s="204"/>
      <c r="G145" s="204"/>
      <c r="H145" s="204"/>
      <c r="I145" s="204"/>
      <c r="J145" s="205"/>
      <c r="K145" s="2"/>
    </row>
    <row r="146" spans="1:11" x14ac:dyDescent="0.3">
      <c r="A146" s="203"/>
      <c r="B146" s="204"/>
      <c r="C146" s="204"/>
      <c r="D146" s="204"/>
      <c r="E146" s="204"/>
      <c r="F146" s="204"/>
      <c r="G146" s="204"/>
      <c r="H146" s="204"/>
      <c r="I146" s="204"/>
      <c r="J146" s="205"/>
      <c r="K146" s="2"/>
    </row>
    <row r="147" spans="1:11" x14ac:dyDescent="0.3">
      <c r="A147" s="203"/>
      <c r="B147" s="204"/>
      <c r="C147" s="204"/>
      <c r="D147" s="204"/>
      <c r="E147" s="204"/>
      <c r="F147" s="204"/>
      <c r="G147" s="204"/>
      <c r="H147" s="204"/>
      <c r="I147" s="204"/>
      <c r="J147" s="205"/>
      <c r="K147" s="2"/>
    </row>
    <row r="148" spans="1:11" x14ac:dyDescent="0.3">
      <c r="A148" s="203"/>
      <c r="B148" s="204"/>
      <c r="C148" s="204"/>
      <c r="D148" s="204"/>
      <c r="E148" s="204"/>
      <c r="F148" s="204"/>
      <c r="G148" s="204"/>
      <c r="H148" s="204"/>
      <c r="I148" s="204"/>
      <c r="J148" s="205"/>
      <c r="K148" s="2"/>
    </row>
    <row r="149" spans="1:11" x14ac:dyDescent="0.3">
      <c r="A149" s="203"/>
      <c r="B149" s="204"/>
      <c r="C149" s="204"/>
      <c r="D149" s="204"/>
      <c r="E149" s="204"/>
      <c r="F149" s="204"/>
      <c r="G149" s="204"/>
      <c r="H149" s="204"/>
      <c r="I149" s="204"/>
      <c r="J149" s="205"/>
      <c r="K149" s="2"/>
    </row>
    <row r="150" spans="1:11" x14ac:dyDescent="0.3">
      <c r="A150" s="203"/>
      <c r="B150" s="204"/>
      <c r="C150" s="204"/>
      <c r="D150" s="204"/>
      <c r="E150" s="204"/>
      <c r="F150" s="204"/>
      <c r="G150" s="204"/>
      <c r="H150" s="204"/>
      <c r="I150" s="204"/>
      <c r="J150" s="205"/>
      <c r="K150" s="2"/>
    </row>
    <row r="151" spans="1:11" x14ac:dyDescent="0.3">
      <c r="A151" s="203"/>
      <c r="B151" s="204"/>
      <c r="C151" s="204"/>
      <c r="D151" s="204"/>
      <c r="E151" s="204"/>
      <c r="F151" s="204"/>
      <c r="G151" s="204"/>
      <c r="H151" s="204"/>
      <c r="I151" s="204"/>
      <c r="J151" s="205"/>
      <c r="K151" s="2"/>
    </row>
    <row r="152" spans="1:11" x14ac:dyDescent="0.3">
      <c r="A152" s="203"/>
      <c r="B152" s="204"/>
      <c r="C152" s="204"/>
      <c r="D152" s="204"/>
      <c r="E152" s="204"/>
      <c r="F152" s="204"/>
      <c r="G152" s="204"/>
      <c r="H152" s="204"/>
      <c r="I152" s="204"/>
      <c r="J152" s="205"/>
      <c r="K152" s="2"/>
    </row>
    <row r="153" spans="1:11" x14ac:dyDescent="0.3">
      <c r="A153" s="206"/>
      <c r="B153" s="207"/>
      <c r="C153" s="207"/>
      <c r="D153" s="207"/>
      <c r="E153" s="207"/>
      <c r="F153" s="207"/>
      <c r="G153" s="207"/>
      <c r="H153" s="207"/>
      <c r="I153" s="207"/>
      <c r="J153" s="208"/>
      <c r="K153" s="2"/>
    </row>
    <row r="154" spans="1:11" ht="15" thickBot="1" x14ac:dyDescent="0.35">
      <c r="A154" s="209"/>
      <c r="B154" s="210"/>
      <c r="C154" s="210"/>
      <c r="D154" s="210"/>
      <c r="E154" s="210"/>
      <c r="F154" s="210"/>
      <c r="G154" s="210"/>
      <c r="H154" s="210"/>
      <c r="I154" s="210"/>
      <c r="J154" s="211"/>
      <c r="K154" s="2"/>
    </row>
    <row r="155" spans="1:11" x14ac:dyDescent="0.3">
      <c r="I155" s="2"/>
      <c r="J155" s="2"/>
      <c r="K155" s="2"/>
    </row>
    <row r="156" spans="1:11" x14ac:dyDescent="0.3">
      <c r="I156" s="2"/>
      <c r="J156" s="2"/>
      <c r="K156" s="2"/>
    </row>
    <row r="157" spans="1:11" x14ac:dyDescent="0.3">
      <c r="I157" s="2"/>
      <c r="J157" s="2"/>
      <c r="K157" s="2"/>
    </row>
    <row r="158" spans="1:11" x14ac:dyDescent="0.3">
      <c r="I158" s="2"/>
      <c r="J158" s="2"/>
      <c r="K158" s="2"/>
    </row>
    <row r="159" spans="1:11" x14ac:dyDescent="0.3">
      <c r="I159" s="2"/>
      <c r="J159" s="2"/>
      <c r="K159" s="2"/>
    </row>
    <row r="160" spans="1:11" x14ac:dyDescent="0.3">
      <c r="I160" s="2"/>
      <c r="J160" s="2"/>
      <c r="K160" s="2"/>
    </row>
  </sheetData>
  <sheetProtection selectLockedCells="1"/>
  <mergeCells count="118">
    <mergeCell ref="A1:G2"/>
    <mergeCell ref="H1:J11"/>
    <mergeCell ref="A3:C3"/>
    <mergeCell ref="D3:G3"/>
    <mergeCell ref="Q3:Z11"/>
    <mergeCell ref="A4:C4"/>
    <mergeCell ref="D4:G4"/>
    <mergeCell ref="A5:C5"/>
    <mergeCell ref="D5:G5"/>
    <mergeCell ref="A6:C6"/>
    <mergeCell ref="L9:N9"/>
    <mergeCell ref="A10:C10"/>
    <mergeCell ref="D10:G10"/>
    <mergeCell ref="A11:C11"/>
    <mergeCell ref="D11:G11"/>
    <mergeCell ref="A12:J12"/>
    <mergeCell ref="D6:G6"/>
    <mergeCell ref="A7:C7"/>
    <mergeCell ref="D7:G7"/>
    <mergeCell ref="A8:C8"/>
    <mergeCell ref="D8:G8"/>
    <mergeCell ref="A9:C9"/>
    <mergeCell ref="D9:G9"/>
    <mergeCell ref="A31:J33"/>
    <mergeCell ref="A34:D34"/>
    <mergeCell ref="A40:J42"/>
    <mergeCell ref="A13:J20"/>
    <mergeCell ref="A21:J21"/>
    <mergeCell ref="A22:D22"/>
    <mergeCell ref="A24:J25"/>
    <mergeCell ref="A26:J26"/>
    <mergeCell ref="A27:D27"/>
    <mergeCell ref="A47:D47"/>
    <mergeCell ref="E47:F47"/>
    <mergeCell ref="A48:D48"/>
    <mergeCell ref="E48:F48"/>
    <mergeCell ref="A49:D49"/>
    <mergeCell ref="E49:F49"/>
    <mergeCell ref="A43:J43"/>
    <mergeCell ref="A44:D44"/>
    <mergeCell ref="A45:D45"/>
    <mergeCell ref="E45:F45"/>
    <mergeCell ref="A46:D46"/>
    <mergeCell ref="E46:F46"/>
    <mergeCell ref="A54:D54"/>
    <mergeCell ref="E54:F54"/>
    <mergeCell ref="A55:D55"/>
    <mergeCell ref="E55:F55"/>
    <mergeCell ref="A56:D56"/>
    <mergeCell ref="E56:F56"/>
    <mergeCell ref="A50:D50"/>
    <mergeCell ref="E50:F50"/>
    <mergeCell ref="A51:D51"/>
    <mergeCell ref="A52:D52"/>
    <mergeCell ref="E52:F52"/>
    <mergeCell ref="A53:D53"/>
    <mergeCell ref="E53:F53"/>
    <mergeCell ref="A60:D60"/>
    <mergeCell ref="E60:F60"/>
    <mergeCell ref="A61:D61"/>
    <mergeCell ref="A62:D62"/>
    <mergeCell ref="E62:F62"/>
    <mergeCell ref="A63:D63"/>
    <mergeCell ref="E63:F63"/>
    <mergeCell ref="A57:D57"/>
    <mergeCell ref="E57:F57"/>
    <mergeCell ref="A58:D58"/>
    <mergeCell ref="E58:F58"/>
    <mergeCell ref="A59:D59"/>
    <mergeCell ref="E59:F59"/>
    <mergeCell ref="A103:B113"/>
    <mergeCell ref="C103:D113"/>
    <mergeCell ref="E103:F113"/>
    <mergeCell ref="G103:H113"/>
    <mergeCell ref="I76:J76"/>
    <mergeCell ref="A69:D69"/>
    <mergeCell ref="A70:D70"/>
    <mergeCell ref="A71:D71"/>
    <mergeCell ref="A64:D64"/>
    <mergeCell ref="E64:F64"/>
    <mergeCell ref="A65:D65"/>
    <mergeCell ref="A66:D66"/>
    <mergeCell ref="A67:D67"/>
    <mergeCell ref="A68:D68"/>
    <mergeCell ref="G89:H89"/>
    <mergeCell ref="I89:J89"/>
    <mergeCell ref="A72:G74"/>
    <mergeCell ref="H72:I72"/>
    <mergeCell ref="H73:I73"/>
    <mergeCell ref="A75:J75"/>
    <mergeCell ref="A76:B76"/>
    <mergeCell ref="C76:D76"/>
    <mergeCell ref="E76:F76"/>
    <mergeCell ref="G76:H76"/>
    <mergeCell ref="I103:J113"/>
    <mergeCell ref="A114:J114"/>
    <mergeCell ref="A115:J127"/>
    <mergeCell ref="A128:J140"/>
    <mergeCell ref="A141:J154"/>
    <mergeCell ref="H30:I30"/>
    <mergeCell ref="A90:B100"/>
    <mergeCell ref="C90:D100"/>
    <mergeCell ref="E90:F100"/>
    <mergeCell ref="G90:H100"/>
    <mergeCell ref="I90:J100"/>
    <mergeCell ref="A102:B102"/>
    <mergeCell ref="C102:D102"/>
    <mergeCell ref="E102:F102"/>
    <mergeCell ref="G102:H102"/>
    <mergeCell ref="I102:J102"/>
    <mergeCell ref="A77:B87"/>
    <mergeCell ref="C77:D87"/>
    <mergeCell ref="E77:F87"/>
    <mergeCell ref="G77:H87"/>
    <mergeCell ref="I77:J87"/>
    <mergeCell ref="A89:B89"/>
    <mergeCell ref="C89:D89"/>
    <mergeCell ref="E89:F89"/>
  </mergeCells>
  <conditionalFormatting sqref="A28:J29 A30:G30">
    <cfRule type="expression" dxfId="9" priority="6">
      <formula>$H$23=0</formula>
    </cfRule>
  </conditionalFormatting>
  <conditionalFormatting sqref="A35:J35">
    <cfRule type="expression" dxfId="8" priority="3">
      <formula>#REF!=0</formula>
    </cfRule>
  </conditionalFormatting>
  <conditionalFormatting sqref="A36:J37">
    <cfRule type="expression" dxfId="7" priority="2">
      <formula>#REF!=0</formula>
    </cfRule>
  </conditionalFormatting>
  <conditionalFormatting sqref="A38:J39">
    <cfRule type="expression" dxfId="6" priority="1">
      <formula>#REF!=0</formula>
    </cfRule>
  </conditionalFormatting>
  <pageMargins left="0.23622047244094491" right="0.15748031496062992" top="0.55118110236220474" bottom="0.55118110236220474" header="0.31496062992125984" footer="0.19685039370078741"/>
  <pageSetup paperSize="9" scale="72" fitToHeight="4" orientation="portrait" r:id="rId1"/>
  <headerFooter>
    <oddFooter>&amp;C&amp;"-,Vet"&amp;14Deadline bestellingen:  3 maart 2016
Deadline aanleveren bestanden printwerk: 26 februari 2016</oddFooter>
  </headerFooter>
  <rowBreaks count="3" manualBreakCount="3">
    <brk id="42" max="9" man="1"/>
    <brk id="74" max="9" man="1"/>
    <brk id="113" max="9" man="1"/>
  </rowBreaks>
  <colBreaks count="1" manualBreakCount="1">
    <brk id="21" min="6" max="4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156"/>
  <sheetViews>
    <sheetView topLeftCell="A103" zoomScaleNormal="100" zoomScaleSheetLayoutView="85" workbookViewId="0">
      <selection activeCell="A13" sqref="A13:J20"/>
    </sheetView>
  </sheetViews>
  <sheetFormatPr defaultColWidth="9.109375" defaultRowHeight="14.4" x14ac:dyDescent="0.3"/>
  <cols>
    <col min="1" max="4" width="11.6640625" style="2" customWidth="1"/>
    <col min="5" max="8" width="10.6640625" style="2" customWidth="1"/>
    <col min="9" max="10" width="10.6640625" style="1" customWidth="1"/>
    <col min="11" max="11" width="3.44140625" style="1" customWidth="1"/>
    <col min="12" max="12" width="15.6640625" style="2" bestFit="1" customWidth="1"/>
    <col min="13" max="13" width="11.88671875" style="2" customWidth="1"/>
    <col min="14" max="14" width="8.109375" style="2" customWidth="1"/>
    <col min="15" max="15" width="11" style="2" customWidth="1"/>
    <col min="16" max="16" width="7.6640625" style="2" customWidth="1"/>
    <col min="17" max="17" width="8.5546875" style="2" customWidth="1"/>
    <col min="18" max="18" width="10.109375" style="2" customWidth="1"/>
    <col min="19" max="19" width="8.44140625" style="2" customWidth="1"/>
    <col min="20" max="20" width="12.109375" style="2" customWidth="1"/>
    <col min="21" max="21" width="12.6640625" style="2" customWidth="1"/>
    <col min="22" max="22" width="3.44140625" style="2" customWidth="1"/>
    <col min="23" max="23" width="9.88671875" style="2" customWidth="1"/>
    <col min="24" max="26" width="9.109375" style="2" customWidth="1"/>
    <col min="27" max="27" width="17" style="2" customWidth="1"/>
    <col min="28" max="29" width="9.5546875" style="2" customWidth="1"/>
    <col min="30" max="31" width="9.109375" style="2" customWidth="1"/>
    <col min="32" max="16384" width="9.109375" style="2"/>
  </cols>
  <sheetData>
    <row r="1" spans="1:26" ht="15" customHeight="1" x14ac:dyDescent="0.3">
      <c r="A1" s="328" t="s">
        <v>116</v>
      </c>
      <c r="B1" s="329"/>
      <c r="C1" s="329"/>
      <c r="D1" s="329"/>
      <c r="E1" s="329"/>
      <c r="F1" s="329"/>
      <c r="G1" s="330"/>
      <c r="H1" s="334"/>
      <c r="I1" s="335"/>
      <c r="J1" s="336"/>
      <c r="K1" s="120"/>
    </row>
    <row r="2" spans="1:26" ht="15" customHeight="1" thickBot="1" x14ac:dyDescent="0.35">
      <c r="A2" s="331"/>
      <c r="B2" s="332"/>
      <c r="C2" s="332"/>
      <c r="D2" s="332"/>
      <c r="E2" s="332"/>
      <c r="F2" s="332"/>
      <c r="G2" s="333"/>
      <c r="H2" s="337"/>
      <c r="I2" s="338"/>
      <c r="J2" s="339"/>
      <c r="K2" s="120"/>
    </row>
    <row r="3" spans="1:26" ht="18" customHeight="1" x14ac:dyDescent="0.3">
      <c r="A3" s="340" t="s">
        <v>0</v>
      </c>
      <c r="B3" s="341"/>
      <c r="C3" s="341"/>
      <c r="D3" s="365"/>
      <c r="E3" s="365"/>
      <c r="F3" s="365"/>
      <c r="G3" s="366"/>
      <c r="H3" s="337"/>
      <c r="I3" s="338"/>
      <c r="J3" s="339"/>
      <c r="K3" s="120"/>
      <c r="Q3" s="304" t="s">
        <v>130</v>
      </c>
      <c r="R3" s="305"/>
      <c r="S3" s="305"/>
      <c r="T3" s="305"/>
      <c r="U3" s="305"/>
      <c r="V3" s="305"/>
      <c r="W3" s="305"/>
      <c r="X3" s="305"/>
      <c r="Y3" s="305"/>
      <c r="Z3" s="306"/>
    </row>
    <row r="4" spans="1:26" ht="18" customHeight="1" x14ac:dyDescent="0.3">
      <c r="A4" s="297" t="s">
        <v>1</v>
      </c>
      <c r="B4" s="298"/>
      <c r="C4" s="298"/>
      <c r="D4" s="363"/>
      <c r="E4" s="363"/>
      <c r="F4" s="363"/>
      <c r="G4" s="364"/>
      <c r="H4" s="337"/>
      <c r="I4" s="338"/>
      <c r="J4" s="339"/>
      <c r="K4" s="120"/>
      <c r="Q4" s="307"/>
      <c r="R4" s="308"/>
      <c r="S4" s="308"/>
      <c r="T4" s="308"/>
      <c r="U4" s="308"/>
      <c r="V4" s="308"/>
      <c r="W4" s="308"/>
      <c r="X4" s="308"/>
      <c r="Y4" s="308"/>
      <c r="Z4" s="309"/>
    </row>
    <row r="5" spans="1:26" ht="18" customHeight="1" x14ac:dyDescent="0.3">
      <c r="A5" s="297" t="s">
        <v>5</v>
      </c>
      <c r="B5" s="298"/>
      <c r="C5" s="298"/>
      <c r="D5" s="363"/>
      <c r="E5" s="363"/>
      <c r="F5" s="363"/>
      <c r="G5" s="364"/>
      <c r="H5" s="337"/>
      <c r="I5" s="338"/>
      <c r="J5" s="339"/>
      <c r="K5" s="120"/>
      <c r="Q5" s="307"/>
      <c r="R5" s="308"/>
      <c r="S5" s="308"/>
      <c r="T5" s="308"/>
      <c r="U5" s="308"/>
      <c r="V5" s="308"/>
      <c r="W5" s="308"/>
      <c r="X5" s="308"/>
      <c r="Y5" s="308"/>
      <c r="Z5" s="309"/>
    </row>
    <row r="6" spans="1:26" ht="18" customHeight="1" thickBot="1" x14ac:dyDescent="0.35">
      <c r="A6" s="297" t="s">
        <v>6</v>
      </c>
      <c r="B6" s="298"/>
      <c r="C6" s="298"/>
      <c r="D6" s="363"/>
      <c r="E6" s="363"/>
      <c r="F6" s="363"/>
      <c r="G6" s="364"/>
      <c r="H6" s="337"/>
      <c r="I6" s="338"/>
      <c r="J6" s="339"/>
      <c r="K6" s="120"/>
      <c r="Q6" s="307"/>
      <c r="R6" s="308"/>
      <c r="S6" s="308"/>
      <c r="T6" s="308"/>
      <c r="U6" s="308"/>
      <c r="V6" s="308"/>
      <c r="W6" s="308"/>
      <c r="X6" s="308"/>
      <c r="Y6" s="308"/>
      <c r="Z6" s="309"/>
    </row>
    <row r="7" spans="1:26" ht="18" customHeight="1" thickBot="1" x14ac:dyDescent="0.35">
      <c r="A7" s="297" t="s">
        <v>7</v>
      </c>
      <c r="B7" s="298"/>
      <c r="C7" s="298"/>
      <c r="D7" s="363"/>
      <c r="E7" s="363"/>
      <c r="F7" s="363"/>
      <c r="G7" s="364"/>
      <c r="H7" s="337"/>
      <c r="I7" s="338"/>
      <c r="J7" s="339"/>
      <c r="K7" s="120"/>
      <c r="L7" s="19" t="s">
        <v>41</v>
      </c>
      <c r="M7" s="20"/>
      <c r="N7" s="21">
        <v>0</v>
      </c>
      <c r="Q7" s="307"/>
      <c r="R7" s="308"/>
      <c r="S7" s="308"/>
      <c r="T7" s="308"/>
      <c r="U7" s="308"/>
      <c r="V7" s="308"/>
      <c r="W7" s="308"/>
      <c r="X7" s="308"/>
      <c r="Y7" s="308"/>
      <c r="Z7" s="309"/>
    </row>
    <row r="8" spans="1:26" ht="18" customHeight="1" thickBot="1" x14ac:dyDescent="0.35">
      <c r="A8" s="297" t="s">
        <v>8</v>
      </c>
      <c r="B8" s="298"/>
      <c r="C8" s="298"/>
      <c r="D8" s="363"/>
      <c r="E8" s="363"/>
      <c r="F8" s="363"/>
      <c r="G8" s="364"/>
      <c r="H8" s="337"/>
      <c r="I8" s="338"/>
      <c r="J8" s="339"/>
      <c r="K8" s="120"/>
      <c r="L8" s="19" t="s">
        <v>62</v>
      </c>
      <c r="M8" s="20"/>
      <c r="N8" s="21">
        <v>0.1</v>
      </c>
      <c r="Q8" s="307"/>
      <c r="R8" s="308"/>
      <c r="S8" s="308"/>
      <c r="T8" s="308"/>
      <c r="U8" s="308"/>
      <c r="V8" s="308"/>
      <c r="W8" s="308"/>
      <c r="X8" s="308"/>
      <c r="Y8" s="308"/>
      <c r="Z8" s="309"/>
    </row>
    <row r="9" spans="1:26" ht="18" customHeight="1" x14ac:dyDescent="0.3">
      <c r="A9" s="297" t="s">
        <v>61</v>
      </c>
      <c r="B9" s="298"/>
      <c r="C9" s="298"/>
      <c r="D9" s="363"/>
      <c r="E9" s="363"/>
      <c r="F9" s="363"/>
      <c r="G9" s="364"/>
      <c r="H9" s="337"/>
      <c r="I9" s="338"/>
      <c r="J9" s="339"/>
      <c r="K9" s="120"/>
      <c r="L9" s="294" t="s">
        <v>31</v>
      </c>
      <c r="M9" s="295"/>
      <c r="N9" s="296"/>
      <c r="Q9" s="307"/>
      <c r="R9" s="308"/>
      <c r="S9" s="308"/>
      <c r="T9" s="308"/>
      <c r="U9" s="308"/>
      <c r="V9" s="308"/>
      <c r="W9" s="308"/>
      <c r="X9" s="308"/>
      <c r="Y9" s="308"/>
      <c r="Z9" s="309"/>
    </row>
    <row r="10" spans="1:26" ht="18" customHeight="1" x14ac:dyDescent="0.3">
      <c r="A10" s="297" t="s">
        <v>2</v>
      </c>
      <c r="B10" s="298"/>
      <c r="C10" s="298"/>
      <c r="D10" s="363"/>
      <c r="E10" s="363"/>
      <c r="F10" s="363"/>
      <c r="G10" s="364"/>
      <c r="H10" s="337"/>
      <c r="I10" s="338"/>
      <c r="J10" s="339"/>
      <c r="K10" s="120"/>
      <c r="L10" s="23" t="s">
        <v>91</v>
      </c>
      <c r="M10" s="13"/>
      <c r="N10" s="24">
        <v>24</v>
      </c>
      <c r="Q10" s="307"/>
      <c r="R10" s="308"/>
      <c r="S10" s="308"/>
      <c r="T10" s="308"/>
      <c r="U10" s="308"/>
      <c r="V10" s="308"/>
      <c r="W10" s="308"/>
      <c r="X10" s="308"/>
      <c r="Y10" s="308"/>
      <c r="Z10" s="309"/>
    </row>
    <row r="11" spans="1:26" ht="18" customHeight="1" thickBot="1" x14ac:dyDescent="0.35">
      <c r="A11" s="299" t="s">
        <v>7</v>
      </c>
      <c r="B11" s="300"/>
      <c r="C11" s="300"/>
      <c r="D11" s="367"/>
      <c r="E11" s="367"/>
      <c r="F11" s="367"/>
      <c r="G11" s="368"/>
      <c r="H11" s="337"/>
      <c r="I11" s="338"/>
      <c r="J11" s="339"/>
      <c r="K11" s="120"/>
      <c r="L11" s="25" t="s">
        <v>37</v>
      </c>
      <c r="M11" s="5"/>
      <c r="N11" s="26">
        <v>38</v>
      </c>
      <c r="Q11" s="310"/>
      <c r="R11" s="311"/>
      <c r="S11" s="311"/>
      <c r="T11" s="311"/>
      <c r="U11" s="311"/>
      <c r="V11" s="311"/>
      <c r="W11" s="311"/>
      <c r="X11" s="311"/>
      <c r="Y11" s="311"/>
      <c r="Z11" s="312"/>
    </row>
    <row r="12" spans="1:26" ht="30" customHeight="1" thickBot="1" x14ac:dyDescent="0.35">
      <c r="A12" s="279" t="s">
        <v>120</v>
      </c>
      <c r="B12" s="280"/>
      <c r="C12" s="280"/>
      <c r="D12" s="280"/>
      <c r="E12" s="280"/>
      <c r="F12" s="280"/>
      <c r="G12" s="280"/>
      <c r="H12" s="280"/>
      <c r="I12" s="280"/>
      <c r="J12" s="281"/>
      <c r="K12" s="120"/>
      <c r="L12" s="22"/>
      <c r="M12" s="22"/>
      <c r="N12" s="52"/>
    </row>
    <row r="13" spans="1:26" ht="15" customHeight="1" x14ac:dyDescent="0.3">
      <c r="A13" s="262" t="s">
        <v>144</v>
      </c>
      <c r="B13" s="263"/>
      <c r="C13" s="263"/>
      <c r="D13" s="263"/>
      <c r="E13" s="263"/>
      <c r="F13" s="263"/>
      <c r="G13" s="263"/>
      <c r="H13" s="263"/>
      <c r="I13" s="263"/>
      <c r="J13" s="291"/>
      <c r="K13" s="120"/>
    </row>
    <row r="14" spans="1:26" ht="15" customHeight="1" x14ac:dyDescent="0.3">
      <c r="A14" s="264"/>
      <c r="B14" s="265"/>
      <c r="C14" s="265"/>
      <c r="D14" s="265"/>
      <c r="E14" s="265"/>
      <c r="F14" s="265"/>
      <c r="G14" s="265"/>
      <c r="H14" s="265"/>
      <c r="I14" s="265"/>
      <c r="J14" s="292"/>
      <c r="K14" s="120"/>
    </row>
    <row r="15" spans="1:26" ht="15" customHeight="1" x14ac:dyDescent="0.3">
      <c r="A15" s="264"/>
      <c r="B15" s="265"/>
      <c r="C15" s="265"/>
      <c r="D15" s="265"/>
      <c r="E15" s="265"/>
      <c r="F15" s="265"/>
      <c r="G15" s="265"/>
      <c r="H15" s="265"/>
      <c r="I15" s="265"/>
      <c r="J15" s="292"/>
      <c r="K15" s="120"/>
    </row>
    <row r="16" spans="1:26" ht="15" customHeight="1" x14ac:dyDescent="0.3">
      <c r="A16" s="264"/>
      <c r="B16" s="265"/>
      <c r="C16" s="265"/>
      <c r="D16" s="265"/>
      <c r="E16" s="265"/>
      <c r="F16" s="265"/>
      <c r="G16" s="265"/>
      <c r="H16" s="265"/>
      <c r="I16" s="265"/>
      <c r="J16" s="292"/>
      <c r="K16" s="120"/>
    </row>
    <row r="17" spans="1:29" ht="15" customHeight="1" x14ac:dyDescent="0.3">
      <c r="A17" s="264"/>
      <c r="B17" s="265"/>
      <c r="C17" s="265"/>
      <c r="D17" s="265"/>
      <c r="E17" s="265"/>
      <c r="F17" s="265"/>
      <c r="G17" s="265"/>
      <c r="H17" s="265"/>
      <c r="I17" s="265"/>
      <c r="J17" s="292"/>
      <c r="K17" s="120"/>
    </row>
    <row r="18" spans="1:29" ht="15.75" customHeight="1" x14ac:dyDescent="0.3">
      <c r="A18" s="264"/>
      <c r="B18" s="265"/>
      <c r="C18" s="265"/>
      <c r="D18" s="265"/>
      <c r="E18" s="265"/>
      <c r="F18" s="265"/>
      <c r="G18" s="265"/>
      <c r="H18" s="265"/>
      <c r="I18" s="265"/>
      <c r="J18" s="292"/>
      <c r="K18" s="120"/>
    </row>
    <row r="19" spans="1:29" ht="15" customHeight="1" x14ac:dyDescent="0.3">
      <c r="A19" s="264"/>
      <c r="B19" s="265"/>
      <c r="C19" s="265"/>
      <c r="D19" s="265"/>
      <c r="E19" s="265"/>
      <c r="F19" s="265"/>
      <c r="G19" s="265"/>
      <c r="H19" s="265"/>
      <c r="I19" s="265"/>
      <c r="J19" s="292"/>
      <c r="K19" s="120"/>
      <c r="O19" s="22"/>
      <c r="P19" s="22"/>
      <c r="Q19" s="22"/>
      <c r="R19" s="22"/>
      <c r="S19" s="22"/>
      <c r="T19" s="52"/>
    </row>
    <row r="20" spans="1:29" ht="15" customHeight="1" thickBot="1" x14ac:dyDescent="0.35">
      <c r="A20" s="264"/>
      <c r="B20" s="265"/>
      <c r="C20" s="265"/>
      <c r="D20" s="265"/>
      <c r="E20" s="265"/>
      <c r="F20" s="265"/>
      <c r="G20" s="265"/>
      <c r="H20" s="265"/>
      <c r="I20" s="265"/>
      <c r="J20" s="292"/>
      <c r="K20" s="120"/>
      <c r="O20" s="22"/>
      <c r="P20" s="22"/>
      <c r="Q20" s="22"/>
      <c r="R20" s="22"/>
      <c r="S20" s="22"/>
      <c r="T20" s="52"/>
    </row>
    <row r="21" spans="1:29" ht="22.5" customHeight="1" thickBot="1" x14ac:dyDescent="0.35">
      <c r="A21" s="288" t="s">
        <v>135</v>
      </c>
      <c r="B21" s="289"/>
      <c r="C21" s="289"/>
      <c r="D21" s="289"/>
      <c r="E21" s="289"/>
      <c r="F21" s="289"/>
      <c r="G21" s="289"/>
      <c r="H21" s="289"/>
      <c r="I21" s="289"/>
      <c r="J21" s="290"/>
      <c r="K21" s="120"/>
      <c r="O21" s="22"/>
      <c r="P21" s="22"/>
      <c r="Q21" s="22"/>
      <c r="R21" s="22"/>
      <c r="S21" s="22"/>
      <c r="T21" s="52"/>
    </row>
    <row r="22" spans="1:29" ht="15" customHeight="1" x14ac:dyDescent="0.3">
      <c r="A22" s="301" t="s">
        <v>11</v>
      </c>
      <c r="B22" s="302"/>
      <c r="C22" s="302"/>
      <c r="D22" s="302"/>
      <c r="E22" s="121" t="s">
        <v>124</v>
      </c>
      <c r="F22" s="10"/>
      <c r="G22" s="121" t="s">
        <v>14</v>
      </c>
      <c r="H22" s="121" t="s">
        <v>3</v>
      </c>
      <c r="I22" s="11" t="s">
        <v>10</v>
      </c>
      <c r="J22" s="14" t="s">
        <v>4</v>
      </c>
      <c r="K22" s="120"/>
      <c r="L22" s="110" t="s">
        <v>48</v>
      </c>
      <c r="M22" s="111" t="s">
        <v>38</v>
      </c>
      <c r="N22" s="111" t="s">
        <v>96</v>
      </c>
      <c r="O22" s="111" t="s">
        <v>40</v>
      </c>
      <c r="P22" s="111" t="s">
        <v>97</v>
      </c>
      <c r="Q22" s="111" t="s">
        <v>76</v>
      </c>
      <c r="R22" s="111" t="s">
        <v>75</v>
      </c>
      <c r="S22" s="111" t="s">
        <v>42</v>
      </c>
      <c r="T22" s="111" t="s">
        <v>30</v>
      </c>
      <c r="U22" s="112" t="s">
        <v>39</v>
      </c>
      <c r="V22" s="113"/>
      <c r="W22" s="114" t="s">
        <v>45</v>
      </c>
      <c r="X22" s="115" t="s">
        <v>50</v>
      </c>
      <c r="Y22" s="115" t="s">
        <v>55</v>
      </c>
      <c r="Z22" s="115" t="s">
        <v>57</v>
      </c>
      <c r="AA22" s="115" t="s">
        <v>56</v>
      </c>
      <c r="AB22" s="115" t="s">
        <v>46</v>
      </c>
      <c r="AC22" s="116" t="s">
        <v>47</v>
      </c>
    </row>
    <row r="23" spans="1:29" ht="15" customHeight="1" x14ac:dyDescent="0.3">
      <c r="A23" s="10" t="s">
        <v>120</v>
      </c>
      <c r="B23" s="10"/>
      <c r="C23" s="10"/>
      <c r="D23" s="10"/>
      <c r="E23" s="10" t="s">
        <v>118</v>
      </c>
      <c r="F23" s="10"/>
      <c r="G23" s="10" t="s">
        <v>17</v>
      </c>
      <c r="H23" s="10">
        <v>1</v>
      </c>
      <c r="I23" s="107">
        <f t="shared" ref="I23" si="0">_xlfn.CEILING.PRECISE(T23,0.25)</f>
        <v>1038.25</v>
      </c>
      <c r="J23" s="108">
        <f t="shared" ref="J23:J24" si="1">H23*I23</f>
        <v>1038.25</v>
      </c>
      <c r="K23" s="120"/>
      <c r="L23" s="33">
        <v>1</v>
      </c>
      <c r="M23" s="34">
        <v>943.84</v>
      </c>
      <c r="N23" s="35">
        <v>0</v>
      </c>
      <c r="O23" s="35">
        <v>0</v>
      </c>
      <c r="P23" s="35">
        <v>1</v>
      </c>
      <c r="Q23" s="36" t="s">
        <v>44</v>
      </c>
      <c r="R23" s="36" t="s">
        <v>131</v>
      </c>
      <c r="S23" s="36" t="str">
        <f t="shared" ref="S23:S24" si="2">IF(L23="","",IF(OR(Q23="ja",R23="ja"),"Nee","Ja"))</f>
        <v>Ja</v>
      </c>
      <c r="T23" s="34">
        <f t="shared" ref="T23:T24" si="3">IF(S23="Ja",((((M23-(M23*$N$7))+(N23*$N$10)+(O23*$N$11))*P23)*($N$8+1)),(((M23)+(N23*$N$10)+(O23*$N$11))*P23)*($N$8+1))</f>
        <v>1038.2240000000002</v>
      </c>
      <c r="U23" s="37" t="s">
        <v>46</v>
      </c>
      <c r="V23" s="22"/>
      <c r="W23" s="33"/>
      <c r="X23" s="34"/>
      <c r="Y23" s="34"/>
      <c r="Z23" s="34"/>
      <c r="AA23" s="34"/>
      <c r="AB23" s="34"/>
      <c r="AC23" s="24"/>
    </row>
    <row r="24" spans="1:29" ht="15" customHeight="1" thickBot="1" x14ac:dyDescent="0.35">
      <c r="A24" s="10" t="s">
        <v>120</v>
      </c>
      <c r="B24" s="10"/>
      <c r="C24" s="10"/>
      <c r="D24" s="10"/>
      <c r="E24" s="10" t="s">
        <v>119</v>
      </c>
      <c r="F24" s="10"/>
      <c r="G24" s="10" t="s">
        <v>17</v>
      </c>
      <c r="H24" s="10">
        <v>0</v>
      </c>
      <c r="I24" s="107">
        <f>_xlfn.CEILING.PRECISE(T24,0.25)</f>
        <v>1092.75</v>
      </c>
      <c r="J24" s="108">
        <f t="shared" si="1"/>
        <v>0</v>
      </c>
      <c r="K24" s="120"/>
      <c r="L24" s="38">
        <v>1</v>
      </c>
      <c r="M24" s="39">
        <v>993.39</v>
      </c>
      <c r="N24" s="117">
        <v>0</v>
      </c>
      <c r="O24" s="117">
        <v>0</v>
      </c>
      <c r="P24" s="117">
        <v>1</v>
      </c>
      <c r="Q24" s="118" t="s">
        <v>44</v>
      </c>
      <c r="R24" s="118" t="s">
        <v>131</v>
      </c>
      <c r="S24" s="118" t="str">
        <f t="shared" si="2"/>
        <v>Ja</v>
      </c>
      <c r="T24" s="39">
        <f t="shared" si="3"/>
        <v>1092.729</v>
      </c>
      <c r="U24" s="119" t="s">
        <v>46</v>
      </c>
      <c r="V24" s="5"/>
      <c r="W24" s="38"/>
      <c r="X24" s="39"/>
      <c r="Y24" s="39"/>
      <c r="Z24" s="39"/>
      <c r="AA24" s="39"/>
      <c r="AB24" s="39"/>
      <c r="AC24" s="40"/>
    </row>
    <row r="25" spans="1:29" ht="15" customHeight="1" x14ac:dyDescent="0.3">
      <c r="A25" s="359" t="s">
        <v>137</v>
      </c>
      <c r="B25" s="359"/>
      <c r="C25" s="359"/>
      <c r="D25" s="359"/>
      <c r="E25" s="359"/>
      <c r="F25" s="359"/>
      <c r="G25" s="359"/>
      <c r="H25" s="359"/>
      <c r="I25" s="359"/>
      <c r="J25" s="360"/>
      <c r="K25" s="120"/>
    </row>
    <row r="26" spans="1:29" ht="15" customHeight="1" x14ac:dyDescent="0.3">
      <c r="A26" s="265"/>
      <c r="B26" s="265"/>
      <c r="C26" s="265"/>
      <c r="D26" s="265"/>
      <c r="E26" s="265"/>
      <c r="F26" s="265"/>
      <c r="G26" s="265"/>
      <c r="H26" s="265"/>
      <c r="I26" s="265"/>
      <c r="J26" s="292"/>
      <c r="K26" s="120"/>
    </row>
    <row r="27" spans="1:29" ht="15" customHeight="1" x14ac:dyDescent="0.3">
      <c r="A27" s="265"/>
      <c r="B27" s="265"/>
      <c r="C27" s="265"/>
      <c r="D27" s="265"/>
      <c r="E27" s="265"/>
      <c r="F27" s="265"/>
      <c r="G27" s="265"/>
      <c r="H27" s="265"/>
      <c r="I27" s="265"/>
      <c r="J27" s="292"/>
      <c r="K27" s="120"/>
    </row>
    <row r="28" spans="1:29" ht="15" thickBot="1" x14ac:dyDescent="0.35">
      <c r="A28" s="361"/>
      <c r="B28" s="361"/>
      <c r="C28" s="361"/>
      <c r="D28" s="361"/>
      <c r="E28" s="361"/>
      <c r="F28" s="361"/>
      <c r="G28" s="361"/>
      <c r="H28" s="361"/>
      <c r="I28" s="361"/>
      <c r="J28" s="362"/>
      <c r="K28" s="120"/>
    </row>
    <row r="29" spans="1:29" ht="22.5" customHeight="1" thickBot="1" x14ac:dyDescent="0.35">
      <c r="A29" s="288" t="s">
        <v>141</v>
      </c>
      <c r="B29" s="289"/>
      <c r="C29" s="289"/>
      <c r="D29" s="289"/>
      <c r="E29" s="289"/>
      <c r="F29" s="289"/>
      <c r="G29" s="289"/>
      <c r="H29" s="289"/>
      <c r="I29" s="289"/>
      <c r="J29" s="290"/>
      <c r="K29" s="120"/>
      <c r="O29" s="22"/>
      <c r="P29" s="22"/>
      <c r="Q29" s="22"/>
      <c r="R29" s="22"/>
      <c r="S29" s="22"/>
      <c r="T29" s="52"/>
    </row>
    <row r="30" spans="1:29" ht="15" customHeight="1" x14ac:dyDescent="0.3">
      <c r="A30" s="369" t="s">
        <v>11</v>
      </c>
      <c r="B30" s="370"/>
      <c r="C30" s="370"/>
      <c r="D30" s="370"/>
      <c r="E30" s="137" t="s">
        <v>123</v>
      </c>
      <c r="F30" s="138"/>
      <c r="G30" s="137" t="s">
        <v>14</v>
      </c>
      <c r="H30" s="137" t="s">
        <v>3</v>
      </c>
      <c r="I30" s="139" t="s">
        <v>10</v>
      </c>
      <c r="J30" s="140" t="s">
        <v>4</v>
      </c>
      <c r="K30" s="120"/>
      <c r="L30" s="110" t="s">
        <v>128</v>
      </c>
      <c r="M30" s="111" t="s">
        <v>129</v>
      </c>
      <c r="N30" s="111" t="s">
        <v>96</v>
      </c>
      <c r="O30" s="111" t="s">
        <v>40</v>
      </c>
      <c r="P30" s="111" t="s">
        <v>97</v>
      </c>
      <c r="Q30" s="111" t="s">
        <v>76</v>
      </c>
      <c r="R30" s="111" t="s">
        <v>75</v>
      </c>
      <c r="S30" s="111" t="s">
        <v>42</v>
      </c>
      <c r="T30" s="111" t="s">
        <v>30</v>
      </c>
      <c r="U30" s="112" t="s">
        <v>39</v>
      </c>
      <c r="V30" s="113"/>
      <c r="W30" s="114" t="s">
        <v>45</v>
      </c>
      <c r="X30" s="115" t="s">
        <v>50</v>
      </c>
      <c r="Y30" s="115" t="s">
        <v>55</v>
      </c>
      <c r="Z30" s="115" t="s">
        <v>57</v>
      </c>
      <c r="AA30" s="115" t="s">
        <v>56</v>
      </c>
      <c r="AB30" s="115" t="s">
        <v>46</v>
      </c>
      <c r="AC30" s="116" t="s">
        <v>47</v>
      </c>
    </row>
    <row r="31" spans="1:29" ht="15" customHeight="1" x14ac:dyDescent="0.3">
      <c r="A31" s="128" t="s">
        <v>121</v>
      </c>
      <c r="B31" s="109"/>
      <c r="C31" s="109"/>
      <c r="D31" s="109"/>
      <c r="E31" s="109" t="s">
        <v>133</v>
      </c>
      <c r="F31" s="109"/>
      <c r="G31" s="109" t="s">
        <v>17</v>
      </c>
      <c r="H31" s="122">
        <v>0</v>
      </c>
      <c r="I31" s="107">
        <v>143.75</v>
      </c>
      <c r="J31" s="108">
        <v>0</v>
      </c>
      <c r="K31" s="120"/>
      <c r="L31" s="33">
        <f>87.04+9.91</f>
        <v>96.95</v>
      </c>
      <c r="M31" s="34">
        <f>130.56+9.91</f>
        <v>140.47</v>
      </c>
      <c r="N31" s="35">
        <v>0.3</v>
      </c>
      <c r="O31" s="35">
        <v>1.75</v>
      </c>
      <c r="P31" s="35">
        <v>1</v>
      </c>
      <c r="Q31" s="36" t="s">
        <v>44</v>
      </c>
      <c r="R31" s="36" t="s">
        <v>127</v>
      </c>
      <c r="S31" s="36" t="s">
        <v>44</v>
      </c>
      <c r="T31" s="34">
        <f t="shared" ref="T31:T34" si="4">IF(S31="Ja",((((M31-(M31*$N$7))+(N31*$N$10)+(O31*$N$11))*P31)*($N$8+1)),(((M31)+(N31*$N$10)+(O31*$N$11))*P31)*($N$8+1))</f>
        <v>235.58700000000002</v>
      </c>
      <c r="U31" s="37" t="s">
        <v>77</v>
      </c>
      <c r="V31" s="22"/>
      <c r="W31" s="33"/>
      <c r="X31" s="34"/>
      <c r="Y31" s="34"/>
      <c r="Z31" s="34"/>
      <c r="AA31" s="34"/>
      <c r="AB31" s="34"/>
      <c r="AC31" s="24"/>
    </row>
    <row r="32" spans="1:29" ht="15" customHeight="1" x14ac:dyDescent="0.3">
      <c r="A32" s="128" t="s">
        <v>122</v>
      </c>
      <c r="B32" s="109"/>
      <c r="C32" s="109"/>
      <c r="D32" s="109"/>
      <c r="E32" s="109" t="s">
        <v>132</v>
      </c>
      <c r="F32" s="109"/>
      <c r="G32" s="109" t="s">
        <v>17</v>
      </c>
      <c r="H32" s="122">
        <v>0</v>
      </c>
      <c r="I32" s="107">
        <v>59.25</v>
      </c>
      <c r="J32" s="108">
        <v>0</v>
      </c>
      <c r="K32" s="120"/>
      <c r="L32" s="33">
        <f>35.84+9.91</f>
        <v>45.75</v>
      </c>
      <c r="M32" s="34">
        <f>53.76+9.91</f>
        <v>63.67</v>
      </c>
      <c r="N32" s="35">
        <v>0.2</v>
      </c>
      <c r="O32" s="35">
        <v>1.25</v>
      </c>
      <c r="P32" s="35">
        <v>1</v>
      </c>
      <c r="Q32" s="36" t="s">
        <v>44</v>
      </c>
      <c r="R32" s="36" t="s">
        <v>127</v>
      </c>
      <c r="S32" s="36" t="s">
        <v>44</v>
      </c>
      <c r="T32" s="34">
        <f t="shared" si="4"/>
        <v>127.56700000000001</v>
      </c>
      <c r="U32" s="37" t="s">
        <v>77</v>
      </c>
      <c r="V32" s="22"/>
      <c r="W32" s="33"/>
      <c r="X32" s="34"/>
      <c r="Y32" s="34"/>
      <c r="Z32" s="34"/>
      <c r="AA32" s="34"/>
      <c r="AB32" s="34"/>
      <c r="AC32" s="24"/>
    </row>
    <row r="33" spans="1:29" ht="15" customHeight="1" x14ac:dyDescent="0.3">
      <c r="A33" s="128" t="s">
        <v>121</v>
      </c>
      <c r="B33" s="109"/>
      <c r="C33" s="109"/>
      <c r="D33" s="109"/>
      <c r="E33" s="109" t="s">
        <v>134</v>
      </c>
      <c r="F33" s="109"/>
      <c r="G33" s="109" t="s">
        <v>17</v>
      </c>
      <c r="H33" s="122">
        <v>0</v>
      </c>
      <c r="I33" s="107">
        <v>186</v>
      </c>
      <c r="J33" s="108">
        <v>0</v>
      </c>
      <c r="K33" s="120"/>
      <c r="L33" s="33">
        <f>112.64+9.91</f>
        <v>122.55</v>
      </c>
      <c r="M33" s="34">
        <f>168.96+9.91</f>
        <v>178.87</v>
      </c>
      <c r="N33" s="35">
        <v>0.4</v>
      </c>
      <c r="O33" s="35">
        <v>1.75</v>
      </c>
      <c r="P33" s="35">
        <v>1</v>
      </c>
      <c r="Q33" s="36" t="s">
        <v>44</v>
      </c>
      <c r="R33" s="36" t="s">
        <v>127</v>
      </c>
      <c r="S33" s="36" t="s">
        <v>44</v>
      </c>
      <c r="T33" s="34">
        <f t="shared" si="4"/>
        <v>280.46700000000004</v>
      </c>
      <c r="U33" s="37" t="s">
        <v>77</v>
      </c>
      <c r="V33" s="22"/>
      <c r="W33" s="33"/>
      <c r="X33" s="34"/>
      <c r="Y33" s="34"/>
      <c r="Z33" s="34"/>
      <c r="AA33" s="34"/>
      <c r="AB33" s="34"/>
      <c r="AC33" s="24"/>
    </row>
    <row r="34" spans="1:29" ht="15" customHeight="1" thickBot="1" x14ac:dyDescent="0.35">
      <c r="A34" s="128" t="s">
        <v>122</v>
      </c>
      <c r="B34" s="109"/>
      <c r="C34" s="109"/>
      <c r="D34" s="109"/>
      <c r="E34" s="109" t="s">
        <v>132</v>
      </c>
      <c r="F34" s="109"/>
      <c r="G34" s="109" t="s">
        <v>17</v>
      </c>
      <c r="H34" s="122">
        <v>0</v>
      </c>
      <c r="I34" s="107">
        <v>59.25</v>
      </c>
      <c r="J34" s="108">
        <v>0</v>
      </c>
      <c r="K34" s="120"/>
      <c r="L34" s="38">
        <f>35.84+9.91</f>
        <v>45.75</v>
      </c>
      <c r="M34" s="39">
        <f>53.76+9.91</f>
        <v>63.67</v>
      </c>
      <c r="N34" s="117">
        <v>0.2</v>
      </c>
      <c r="O34" s="117">
        <v>1.25</v>
      </c>
      <c r="P34" s="117">
        <v>1</v>
      </c>
      <c r="Q34" s="118" t="s">
        <v>44</v>
      </c>
      <c r="R34" s="118" t="s">
        <v>127</v>
      </c>
      <c r="S34" s="118" t="s">
        <v>44</v>
      </c>
      <c r="T34" s="39">
        <f t="shared" si="4"/>
        <v>127.56700000000001</v>
      </c>
      <c r="U34" s="119" t="s">
        <v>77</v>
      </c>
      <c r="V34" s="5"/>
      <c r="W34" s="38"/>
      <c r="X34" s="39"/>
      <c r="Y34" s="39"/>
      <c r="Z34" s="39"/>
      <c r="AA34" s="39"/>
      <c r="AB34" s="39"/>
      <c r="AC34" s="40"/>
    </row>
    <row r="35" spans="1:29" ht="15" customHeight="1" thickBot="1" x14ac:dyDescent="0.35">
      <c r="A35" s="129"/>
      <c r="B35" s="130"/>
      <c r="C35" s="130"/>
      <c r="D35" s="130"/>
      <c r="E35" s="130"/>
      <c r="F35" s="130"/>
      <c r="G35" s="130"/>
      <c r="H35" s="313" t="s">
        <v>150</v>
      </c>
      <c r="I35" s="313"/>
      <c r="J35" s="136">
        <f>SUM(J23:J24,J30:J34)</f>
        <v>1038.25</v>
      </c>
      <c r="K35" s="120"/>
      <c r="L35" s="52"/>
      <c r="M35" s="52"/>
      <c r="N35" s="126"/>
      <c r="O35" s="126"/>
      <c r="P35" s="126"/>
      <c r="Q35" s="127"/>
      <c r="R35" s="127"/>
      <c r="S35" s="127"/>
      <c r="T35" s="52"/>
      <c r="U35" s="22"/>
      <c r="V35" s="22"/>
      <c r="W35" s="52"/>
      <c r="X35" s="52"/>
      <c r="Y35" s="52"/>
      <c r="Z35" s="52"/>
      <c r="AA35" s="52"/>
      <c r="AB35" s="52"/>
      <c r="AC35" s="52"/>
    </row>
    <row r="36" spans="1:29" ht="15" customHeight="1" x14ac:dyDescent="0.3">
      <c r="A36" s="304" t="s">
        <v>126</v>
      </c>
      <c r="B36" s="305"/>
      <c r="C36" s="305"/>
      <c r="D36" s="305"/>
      <c r="E36" s="305"/>
      <c r="F36" s="305"/>
      <c r="G36" s="305"/>
      <c r="H36" s="305"/>
      <c r="I36" s="305"/>
      <c r="J36" s="306"/>
      <c r="K36" s="120"/>
    </row>
    <row r="37" spans="1:29" ht="15.75" customHeight="1" x14ac:dyDescent="0.3">
      <c r="A37" s="307"/>
      <c r="B37" s="308"/>
      <c r="C37" s="308"/>
      <c r="D37" s="308"/>
      <c r="E37" s="308"/>
      <c r="F37" s="308"/>
      <c r="G37" s="308"/>
      <c r="H37" s="308"/>
      <c r="I37" s="308"/>
      <c r="J37" s="309"/>
      <c r="K37" s="120"/>
    </row>
    <row r="38" spans="1:29" ht="15" customHeight="1" thickBot="1" x14ac:dyDescent="0.35">
      <c r="A38" s="310"/>
      <c r="B38" s="311"/>
      <c r="C38" s="311"/>
      <c r="D38" s="311"/>
      <c r="E38" s="311"/>
      <c r="F38" s="311"/>
      <c r="G38" s="311"/>
      <c r="H38" s="311"/>
      <c r="I38" s="311"/>
      <c r="J38" s="312"/>
      <c r="K38" s="120"/>
      <c r="O38" s="22"/>
      <c r="P38" s="22"/>
      <c r="Q38" s="22"/>
      <c r="R38" s="22"/>
      <c r="S38" s="22"/>
      <c r="T38" s="52"/>
    </row>
    <row r="39" spans="1:29" ht="30" customHeight="1" thickBot="1" x14ac:dyDescent="0.35">
      <c r="A39" s="279" t="s">
        <v>125</v>
      </c>
      <c r="B39" s="280"/>
      <c r="C39" s="280"/>
      <c r="D39" s="280"/>
      <c r="E39" s="280"/>
      <c r="F39" s="280"/>
      <c r="G39" s="280"/>
      <c r="H39" s="280"/>
      <c r="I39" s="280"/>
      <c r="J39" s="281"/>
      <c r="K39" s="120"/>
      <c r="L39" s="22"/>
      <c r="M39" s="22"/>
      <c r="N39" s="52"/>
    </row>
    <row r="40" spans="1:29" x14ac:dyDescent="0.3">
      <c r="A40" s="301" t="s">
        <v>11</v>
      </c>
      <c r="B40" s="302"/>
      <c r="C40" s="302"/>
      <c r="D40" s="302"/>
      <c r="E40" s="121" t="s">
        <v>15</v>
      </c>
      <c r="F40" s="10"/>
      <c r="G40" s="121" t="s">
        <v>14</v>
      </c>
      <c r="H40" s="121" t="s">
        <v>3</v>
      </c>
      <c r="I40" s="11" t="s">
        <v>10</v>
      </c>
      <c r="J40" s="14" t="s">
        <v>4</v>
      </c>
      <c r="K40" s="120"/>
      <c r="L40" s="110" t="s">
        <v>48</v>
      </c>
      <c r="M40" s="111" t="s">
        <v>38</v>
      </c>
      <c r="N40" s="111" t="s">
        <v>96</v>
      </c>
      <c r="O40" s="111" t="s">
        <v>40</v>
      </c>
      <c r="P40" s="111" t="s">
        <v>97</v>
      </c>
      <c r="Q40" s="111" t="s">
        <v>76</v>
      </c>
      <c r="R40" s="111" t="s">
        <v>75</v>
      </c>
      <c r="S40" s="111" t="s">
        <v>42</v>
      </c>
      <c r="T40" s="111" t="s">
        <v>30</v>
      </c>
      <c r="U40" s="112" t="s">
        <v>39</v>
      </c>
      <c r="W40" s="30" t="s">
        <v>45</v>
      </c>
      <c r="X40" s="31" t="s">
        <v>50</v>
      </c>
      <c r="Y40" s="31" t="s">
        <v>55</v>
      </c>
      <c r="Z40" s="31" t="s">
        <v>57</v>
      </c>
      <c r="AA40" s="31" t="s">
        <v>56</v>
      </c>
      <c r="AB40" s="31" t="s">
        <v>46</v>
      </c>
      <c r="AC40" s="32" t="s">
        <v>47</v>
      </c>
    </row>
    <row r="41" spans="1:29" ht="15" customHeight="1" x14ac:dyDescent="0.3">
      <c r="A41" s="276" t="s">
        <v>32</v>
      </c>
      <c r="B41" s="277"/>
      <c r="C41" s="277"/>
      <c r="D41" s="277"/>
      <c r="E41" s="213" t="s">
        <v>35</v>
      </c>
      <c r="F41" s="213"/>
      <c r="G41" s="123" t="s">
        <v>25</v>
      </c>
      <c r="H41" s="9">
        <v>0</v>
      </c>
      <c r="I41" s="12">
        <f>_xlfn.CEILING.PRECISE(T41,0.25)</f>
        <v>116.25</v>
      </c>
      <c r="J41" s="15">
        <f>H41*I41</f>
        <v>0</v>
      </c>
      <c r="K41" s="120"/>
      <c r="L41" s="33">
        <v>55</v>
      </c>
      <c r="M41" s="34">
        <v>55</v>
      </c>
      <c r="N41" s="35">
        <v>0.3</v>
      </c>
      <c r="O41" s="35">
        <v>0.5</v>
      </c>
      <c r="P41" s="35">
        <v>1.3</v>
      </c>
      <c r="Q41" s="36" t="s">
        <v>44</v>
      </c>
      <c r="R41" s="36" t="s">
        <v>44</v>
      </c>
      <c r="S41" s="36" t="str">
        <f>IF(L41="","",IF(OR(Q41="ja",R41="ja"),"Nee","Ja"))</f>
        <v>Ja</v>
      </c>
      <c r="T41" s="34">
        <f t="shared" ref="T41:T62" si="5">IF(S41="Ja",((((M41-(M41*$N$7))+(N41*$N$10)+(O41*$N$11))*P41)*($N$8+1)),(((M41)+(N41*$N$10)+(O41*$N$11))*P41)*($N$8+1))</f>
        <v>116.11600000000001</v>
      </c>
      <c r="U41" s="37"/>
      <c r="W41" s="33">
        <v>80</v>
      </c>
      <c r="X41" s="34"/>
      <c r="Y41" s="34"/>
      <c r="Z41" s="34"/>
      <c r="AA41" s="34"/>
      <c r="AB41" s="34">
        <f t="shared" ref="AB41:AB52" si="6">T41</f>
        <v>116.11600000000001</v>
      </c>
      <c r="AC41" s="24">
        <f t="shared" ref="AC41:AC52" si="7">IF(SUM($W41:$AA41)=0,0,SUM($W41:$AA41)-$AB41)</f>
        <v>-36.116000000000014</v>
      </c>
    </row>
    <row r="42" spans="1:29" ht="15" customHeight="1" x14ac:dyDescent="0.3">
      <c r="A42" s="276" t="s">
        <v>33</v>
      </c>
      <c r="B42" s="277"/>
      <c r="C42" s="277"/>
      <c r="D42" s="277"/>
      <c r="E42" s="213" t="s">
        <v>36</v>
      </c>
      <c r="F42" s="213"/>
      <c r="G42" s="123" t="s">
        <v>25</v>
      </c>
      <c r="H42" s="9">
        <v>0</v>
      </c>
      <c r="I42" s="12">
        <f t="shared" ref="I42:I67" si="8">_xlfn.CEILING.PRECISE(T42,0.25)</f>
        <v>113.5</v>
      </c>
      <c r="J42" s="15">
        <f>H42*I42</f>
        <v>0</v>
      </c>
      <c r="K42" s="120"/>
      <c r="L42" s="33">
        <v>53</v>
      </c>
      <c r="M42" s="34">
        <v>53</v>
      </c>
      <c r="N42" s="35">
        <v>0.3</v>
      </c>
      <c r="O42" s="35">
        <v>0.5</v>
      </c>
      <c r="P42" s="35">
        <v>1.3</v>
      </c>
      <c r="Q42" s="36" t="s">
        <v>44</v>
      </c>
      <c r="R42" s="36" t="s">
        <v>44</v>
      </c>
      <c r="S42" s="36" t="str">
        <f t="shared" ref="S42:S62" si="9">IF(L42="","",IF(OR(Q42="ja",R42="ja"),"Nee","Ja"))</f>
        <v>Ja</v>
      </c>
      <c r="T42" s="34">
        <f t="shared" si="5"/>
        <v>113.25600000000001</v>
      </c>
      <c r="U42" s="37"/>
      <c r="W42" s="33">
        <v>80</v>
      </c>
      <c r="X42" s="34"/>
      <c r="Y42" s="34"/>
      <c r="Z42" s="34"/>
      <c r="AA42" s="34"/>
      <c r="AB42" s="34">
        <f t="shared" si="6"/>
        <v>113.25600000000001</v>
      </c>
      <c r="AC42" s="24">
        <f t="shared" si="7"/>
        <v>-33.256000000000014</v>
      </c>
    </row>
    <row r="43" spans="1:29" ht="30" customHeight="1" x14ac:dyDescent="0.3">
      <c r="A43" s="276" t="s">
        <v>58</v>
      </c>
      <c r="B43" s="277"/>
      <c r="C43" s="277"/>
      <c r="D43" s="277"/>
      <c r="E43" s="213" t="s">
        <v>19</v>
      </c>
      <c r="F43" s="213"/>
      <c r="G43" s="123" t="s">
        <v>12</v>
      </c>
      <c r="H43" s="9">
        <v>0</v>
      </c>
      <c r="I43" s="12">
        <f t="shared" si="8"/>
        <v>105.75</v>
      </c>
      <c r="J43" s="15">
        <f t="shared" ref="J43:J59" si="10">H43*I43</f>
        <v>0</v>
      </c>
      <c r="K43" s="120"/>
      <c r="L43" s="33">
        <v>47.5</v>
      </c>
      <c r="M43" s="34">
        <v>47.5</v>
      </c>
      <c r="N43" s="35">
        <v>0.7</v>
      </c>
      <c r="O43" s="35">
        <v>0.25</v>
      </c>
      <c r="P43" s="35">
        <v>1.3</v>
      </c>
      <c r="Q43" s="36" t="s">
        <v>44</v>
      </c>
      <c r="R43" s="36" t="s">
        <v>44</v>
      </c>
      <c r="S43" s="36" t="str">
        <f t="shared" si="9"/>
        <v>Ja</v>
      </c>
      <c r="T43" s="34">
        <f t="shared" si="5"/>
        <v>105.53400000000001</v>
      </c>
      <c r="U43" s="37"/>
      <c r="W43" s="33"/>
      <c r="X43" s="34"/>
      <c r="Y43" s="34"/>
      <c r="Z43" s="34"/>
      <c r="AA43" s="34"/>
      <c r="AB43" s="34">
        <f t="shared" si="6"/>
        <v>105.53400000000001</v>
      </c>
      <c r="AC43" s="24">
        <f t="shared" si="7"/>
        <v>0</v>
      </c>
    </row>
    <row r="44" spans="1:29" ht="30" customHeight="1" x14ac:dyDescent="0.3">
      <c r="A44" s="276" t="s">
        <v>58</v>
      </c>
      <c r="B44" s="277"/>
      <c r="C44" s="277"/>
      <c r="D44" s="277"/>
      <c r="E44" s="213" t="s">
        <v>19</v>
      </c>
      <c r="F44" s="213"/>
      <c r="G44" s="123" t="s">
        <v>13</v>
      </c>
      <c r="H44" s="9">
        <v>0</v>
      </c>
      <c r="I44" s="12">
        <f t="shared" si="8"/>
        <v>105.75</v>
      </c>
      <c r="J44" s="15">
        <f t="shared" si="10"/>
        <v>0</v>
      </c>
      <c r="K44" s="120"/>
      <c r="L44" s="33">
        <v>57.5</v>
      </c>
      <c r="M44" s="34">
        <v>47.5</v>
      </c>
      <c r="N44" s="35">
        <v>0.7</v>
      </c>
      <c r="O44" s="35">
        <v>0.25</v>
      </c>
      <c r="P44" s="35">
        <v>1.3</v>
      </c>
      <c r="Q44" s="36" t="s">
        <v>44</v>
      </c>
      <c r="R44" s="36" t="s">
        <v>44</v>
      </c>
      <c r="S44" s="36" t="str">
        <f t="shared" si="9"/>
        <v>Ja</v>
      </c>
      <c r="T44" s="34">
        <f t="shared" si="5"/>
        <v>105.53400000000001</v>
      </c>
      <c r="U44" s="37"/>
      <c r="W44" s="33"/>
      <c r="X44" s="34"/>
      <c r="Y44" s="34"/>
      <c r="Z44" s="34"/>
      <c r="AA44" s="34"/>
      <c r="AB44" s="34">
        <f t="shared" si="6"/>
        <v>105.53400000000001</v>
      </c>
      <c r="AC44" s="24">
        <f t="shared" si="7"/>
        <v>0</v>
      </c>
    </row>
    <row r="45" spans="1:29" ht="30" customHeight="1" x14ac:dyDescent="0.3">
      <c r="A45" s="276" t="s">
        <v>58</v>
      </c>
      <c r="B45" s="277"/>
      <c r="C45" s="277"/>
      <c r="D45" s="277"/>
      <c r="E45" s="213" t="s">
        <v>20</v>
      </c>
      <c r="F45" s="213"/>
      <c r="G45" s="123" t="s">
        <v>12</v>
      </c>
      <c r="H45" s="9">
        <v>0</v>
      </c>
      <c r="I45" s="12">
        <f t="shared" si="8"/>
        <v>155.75</v>
      </c>
      <c r="J45" s="15">
        <f t="shared" si="10"/>
        <v>0</v>
      </c>
      <c r="K45" s="120"/>
      <c r="L45" s="33">
        <v>85</v>
      </c>
      <c r="M45" s="34">
        <v>85</v>
      </c>
      <c r="N45" s="35">
        <v>0.6</v>
      </c>
      <c r="O45" s="35">
        <v>0.25</v>
      </c>
      <c r="P45" s="35">
        <v>1.3</v>
      </c>
      <c r="Q45" s="36" t="s">
        <v>44</v>
      </c>
      <c r="R45" s="36" t="s">
        <v>44</v>
      </c>
      <c r="S45" s="36" t="str">
        <f t="shared" si="9"/>
        <v>Ja</v>
      </c>
      <c r="T45" s="34">
        <f t="shared" si="5"/>
        <v>155.72700000000003</v>
      </c>
      <c r="U45" s="37"/>
      <c r="W45" s="33"/>
      <c r="X45" s="34"/>
      <c r="Y45" s="34"/>
      <c r="Z45" s="34"/>
      <c r="AA45" s="34"/>
      <c r="AB45" s="34">
        <f t="shared" si="6"/>
        <v>155.72700000000003</v>
      </c>
      <c r="AC45" s="24">
        <f t="shared" si="7"/>
        <v>0</v>
      </c>
    </row>
    <row r="46" spans="1:29" ht="15" customHeight="1" x14ac:dyDescent="0.3">
      <c r="A46" s="276" t="s">
        <v>59</v>
      </c>
      <c r="B46" s="277"/>
      <c r="C46" s="277"/>
      <c r="D46" s="277"/>
      <c r="E46" s="213" t="s">
        <v>20</v>
      </c>
      <c r="F46" s="213"/>
      <c r="G46" s="123" t="s">
        <v>12</v>
      </c>
      <c r="H46" s="9">
        <v>0</v>
      </c>
      <c r="I46" s="12">
        <f t="shared" si="8"/>
        <v>180.75</v>
      </c>
      <c r="J46" s="15">
        <f t="shared" si="10"/>
        <v>0</v>
      </c>
      <c r="K46" s="120"/>
      <c r="L46" s="33">
        <v>100</v>
      </c>
      <c r="M46" s="34">
        <v>100</v>
      </c>
      <c r="N46" s="35">
        <v>0.7</v>
      </c>
      <c r="O46" s="35">
        <v>0.25</v>
      </c>
      <c r="P46" s="35">
        <v>1.3</v>
      </c>
      <c r="Q46" s="36" t="s">
        <v>44</v>
      </c>
      <c r="R46" s="36" t="s">
        <v>44</v>
      </c>
      <c r="S46" s="36" t="str">
        <f t="shared" si="9"/>
        <v>Ja</v>
      </c>
      <c r="T46" s="34">
        <f t="shared" si="5"/>
        <v>180.60900000000001</v>
      </c>
      <c r="U46" s="37"/>
      <c r="W46" s="33"/>
      <c r="X46" s="34"/>
      <c r="Y46" s="34"/>
      <c r="Z46" s="34"/>
      <c r="AA46" s="34"/>
      <c r="AB46" s="34">
        <f t="shared" si="6"/>
        <v>180.60900000000001</v>
      </c>
      <c r="AC46" s="24">
        <f t="shared" si="7"/>
        <v>0</v>
      </c>
    </row>
    <row r="47" spans="1:29" ht="15" customHeight="1" x14ac:dyDescent="0.3">
      <c r="A47" s="276" t="s">
        <v>58</v>
      </c>
      <c r="B47" s="277"/>
      <c r="C47" s="277"/>
      <c r="D47" s="277"/>
      <c r="E47" s="123" t="s">
        <v>63</v>
      </c>
      <c r="F47" s="123"/>
      <c r="G47" s="123" t="s">
        <v>25</v>
      </c>
      <c r="H47" s="9">
        <v>0</v>
      </c>
      <c r="I47" s="12">
        <f t="shared" si="8"/>
        <v>99.25</v>
      </c>
      <c r="J47" s="15">
        <f t="shared" si="10"/>
        <v>0</v>
      </c>
      <c r="K47" s="120"/>
      <c r="L47" s="33">
        <v>43</v>
      </c>
      <c r="M47" s="34">
        <v>43</v>
      </c>
      <c r="N47" s="35">
        <v>0.7</v>
      </c>
      <c r="O47" s="35">
        <v>0.25</v>
      </c>
      <c r="P47" s="35">
        <v>1.3</v>
      </c>
      <c r="Q47" s="36" t="s">
        <v>44</v>
      </c>
      <c r="R47" s="36" t="s">
        <v>44</v>
      </c>
      <c r="S47" s="36" t="str">
        <f t="shared" si="9"/>
        <v>Ja</v>
      </c>
      <c r="T47" s="34">
        <f t="shared" si="5"/>
        <v>99.099000000000018</v>
      </c>
      <c r="U47" s="37"/>
      <c r="W47" s="33"/>
      <c r="X47" s="34"/>
      <c r="Y47" s="34"/>
      <c r="Z47" s="34"/>
      <c r="AA47" s="34"/>
      <c r="AB47" s="34">
        <f t="shared" si="6"/>
        <v>99.099000000000018</v>
      </c>
      <c r="AC47" s="24">
        <f t="shared" si="7"/>
        <v>0</v>
      </c>
    </row>
    <row r="48" spans="1:29" ht="15" customHeight="1" x14ac:dyDescent="0.3">
      <c r="A48" s="276" t="s">
        <v>18</v>
      </c>
      <c r="B48" s="277"/>
      <c r="C48" s="277"/>
      <c r="D48" s="277"/>
      <c r="E48" s="213" t="s">
        <v>21</v>
      </c>
      <c r="F48" s="213"/>
      <c r="G48" s="123" t="s">
        <v>17</v>
      </c>
      <c r="H48" s="9">
        <v>0</v>
      </c>
      <c r="I48" s="12">
        <f t="shared" si="8"/>
        <v>41.25</v>
      </c>
      <c r="J48" s="15">
        <f t="shared" si="10"/>
        <v>0</v>
      </c>
      <c r="K48" s="120"/>
      <c r="L48" s="33">
        <v>37.5</v>
      </c>
      <c r="M48" s="34">
        <v>37.5</v>
      </c>
      <c r="N48" s="35">
        <v>0</v>
      </c>
      <c r="O48" s="35">
        <v>0</v>
      </c>
      <c r="P48" s="35">
        <v>1</v>
      </c>
      <c r="Q48" s="36" t="s">
        <v>44</v>
      </c>
      <c r="R48" s="36" t="s">
        <v>43</v>
      </c>
      <c r="S48" s="36" t="str">
        <f t="shared" si="9"/>
        <v>Nee</v>
      </c>
      <c r="T48" s="34">
        <f t="shared" si="5"/>
        <v>41.25</v>
      </c>
      <c r="U48" s="37" t="s">
        <v>29</v>
      </c>
      <c r="W48" s="33"/>
      <c r="X48" s="34"/>
      <c r="Y48" s="34"/>
      <c r="Z48" s="34"/>
      <c r="AA48" s="34"/>
      <c r="AB48" s="34">
        <f t="shared" si="6"/>
        <v>41.25</v>
      </c>
      <c r="AC48" s="24">
        <f t="shared" si="7"/>
        <v>0</v>
      </c>
    </row>
    <row r="49" spans="1:29" ht="15" customHeight="1" x14ac:dyDescent="0.3">
      <c r="A49" s="276" t="s">
        <v>18</v>
      </c>
      <c r="B49" s="277"/>
      <c r="C49" s="277"/>
      <c r="D49" s="277"/>
      <c r="E49" s="213" t="s">
        <v>22</v>
      </c>
      <c r="F49" s="213"/>
      <c r="G49" s="123" t="s">
        <v>17</v>
      </c>
      <c r="H49" s="9">
        <v>0</v>
      </c>
      <c r="I49" s="12">
        <f t="shared" si="8"/>
        <v>65.5</v>
      </c>
      <c r="J49" s="15">
        <f t="shared" si="10"/>
        <v>0</v>
      </c>
      <c r="K49" s="120"/>
      <c r="L49" s="33">
        <v>59.5</v>
      </c>
      <c r="M49" s="34">
        <v>59.5</v>
      </c>
      <c r="N49" s="35">
        <v>0</v>
      </c>
      <c r="O49" s="35">
        <v>0</v>
      </c>
      <c r="P49" s="35">
        <v>1</v>
      </c>
      <c r="Q49" s="36" t="s">
        <v>44</v>
      </c>
      <c r="R49" s="36" t="s">
        <v>43</v>
      </c>
      <c r="S49" s="36" t="str">
        <f t="shared" si="9"/>
        <v>Nee</v>
      </c>
      <c r="T49" s="34">
        <f t="shared" si="5"/>
        <v>65.45</v>
      </c>
      <c r="U49" s="37" t="s">
        <v>29</v>
      </c>
      <c r="W49" s="33"/>
      <c r="X49" s="34"/>
      <c r="Y49" s="34"/>
      <c r="Z49" s="34"/>
      <c r="AA49" s="34"/>
      <c r="AB49" s="34">
        <f t="shared" si="6"/>
        <v>65.45</v>
      </c>
      <c r="AC49" s="24">
        <f t="shared" si="7"/>
        <v>0</v>
      </c>
    </row>
    <row r="50" spans="1:29" ht="15" customHeight="1" x14ac:dyDescent="0.3">
      <c r="A50" s="276" t="s">
        <v>26</v>
      </c>
      <c r="B50" s="277"/>
      <c r="C50" s="277"/>
      <c r="D50" s="277"/>
      <c r="E50" s="213"/>
      <c r="F50" s="213"/>
      <c r="G50" s="123" t="s">
        <v>25</v>
      </c>
      <c r="H50" s="9">
        <v>0</v>
      </c>
      <c r="I50" s="12">
        <f t="shared" si="8"/>
        <v>31.75</v>
      </c>
      <c r="J50" s="15">
        <f t="shared" si="10"/>
        <v>0</v>
      </c>
      <c r="K50" s="120"/>
      <c r="L50" s="33">
        <v>8.5</v>
      </c>
      <c r="M50" s="34">
        <v>8.5</v>
      </c>
      <c r="N50" s="35">
        <v>0.25</v>
      </c>
      <c r="O50" s="35">
        <v>0.2</v>
      </c>
      <c r="P50" s="35">
        <v>1.3</v>
      </c>
      <c r="Q50" s="36" t="s">
        <v>44</v>
      </c>
      <c r="R50" s="36" t="s">
        <v>44</v>
      </c>
      <c r="S50" s="36" t="str">
        <f t="shared" si="9"/>
        <v>Ja</v>
      </c>
      <c r="T50" s="34">
        <f t="shared" si="5"/>
        <v>31.603000000000009</v>
      </c>
      <c r="U50" s="37"/>
      <c r="W50" s="33"/>
      <c r="X50" s="34"/>
      <c r="Y50" s="34"/>
      <c r="Z50" s="34">
        <v>13.5</v>
      </c>
      <c r="AA50" s="34"/>
      <c r="AB50" s="34">
        <f t="shared" si="6"/>
        <v>31.603000000000009</v>
      </c>
      <c r="AC50" s="24">
        <f t="shared" si="7"/>
        <v>-18.103000000000009</v>
      </c>
    </row>
    <row r="51" spans="1:29" ht="15" customHeight="1" x14ac:dyDescent="0.3">
      <c r="A51" s="276" t="s">
        <v>108</v>
      </c>
      <c r="B51" s="277"/>
      <c r="C51" s="277"/>
      <c r="D51" s="277"/>
      <c r="E51" s="213"/>
      <c r="F51" s="213"/>
      <c r="G51" s="123" t="s">
        <v>25</v>
      </c>
      <c r="H51" s="9">
        <v>0</v>
      </c>
      <c r="I51" s="12">
        <f>_xlfn.CEILING.PRECISE(T51,0.25)</f>
        <v>23.25</v>
      </c>
      <c r="J51" s="15">
        <f>H51*I51</f>
        <v>0</v>
      </c>
      <c r="K51" s="120"/>
      <c r="L51" s="33">
        <v>5</v>
      </c>
      <c r="M51" s="34">
        <v>5</v>
      </c>
      <c r="N51" s="35">
        <v>0.15</v>
      </c>
      <c r="O51" s="35">
        <v>0.2</v>
      </c>
      <c r="P51" s="35">
        <v>1.3</v>
      </c>
      <c r="Q51" s="36" t="s">
        <v>44</v>
      </c>
      <c r="R51" s="36" t="s">
        <v>44</v>
      </c>
      <c r="S51" s="36" t="str">
        <f>IF(L51="","",IF(OR(Q51="ja",R51="ja"),"Nee","Ja"))</f>
        <v>Ja</v>
      </c>
      <c r="T51" s="34">
        <f>IF(S51="Ja",((((M51-(M51*$N$7))+(N51*$N$10)+(O51*$N$11))*P51)*($N$8+1)),(((M51)+(N51*$N$10)+(O51*$N$11))*P51)*($N$8+1))</f>
        <v>23.166</v>
      </c>
      <c r="U51" s="37"/>
      <c r="W51" s="33"/>
      <c r="X51" s="34"/>
      <c r="Y51" s="34"/>
      <c r="Z51" s="34"/>
      <c r="AA51" s="34"/>
      <c r="AB51" s="34"/>
      <c r="AC51" s="24"/>
    </row>
    <row r="52" spans="1:29" ht="15" customHeight="1" x14ac:dyDescent="0.3">
      <c r="A52" s="276" t="s">
        <v>27</v>
      </c>
      <c r="B52" s="277"/>
      <c r="C52" s="277"/>
      <c r="D52" s="277"/>
      <c r="E52" s="213"/>
      <c r="F52" s="213"/>
      <c r="G52" s="123" t="s">
        <v>25</v>
      </c>
      <c r="H52" s="9">
        <v>0</v>
      </c>
      <c r="I52" s="12">
        <f t="shared" si="8"/>
        <v>30.5</v>
      </c>
      <c r="J52" s="15">
        <f t="shared" si="10"/>
        <v>0</v>
      </c>
      <c r="K52" s="120"/>
      <c r="L52" s="33">
        <v>9</v>
      </c>
      <c r="M52" s="34">
        <v>9</v>
      </c>
      <c r="N52" s="35">
        <v>0.35</v>
      </c>
      <c r="O52" s="35">
        <v>0.1</v>
      </c>
      <c r="P52" s="35">
        <v>1.3</v>
      </c>
      <c r="Q52" s="36" t="s">
        <v>43</v>
      </c>
      <c r="R52" s="36" t="s">
        <v>44</v>
      </c>
      <c r="S52" s="36" t="str">
        <f t="shared" si="9"/>
        <v>Nee</v>
      </c>
      <c r="T52" s="34">
        <f t="shared" si="5"/>
        <v>30.316000000000003</v>
      </c>
      <c r="U52" s="37" t="s">
        <v>28</v>
      </c>
      <c r="W52" s="33">
        <v>25</v>
      </c>
      <c r="X52" s="34"/>
      <c r="Y52" s="34"/>
      <c r="Z52" s="34"/>
      <c r="AA52" s="34"/>
      <c r="AB52" s="34">
        <f t="shared" si="6"/>
        <v>30.316000000000003</v>
      </c>
      <c r="AC52" s="24">
        <f t="shared" si="7"/>
        <v>-5.3160000000000025</v>
      </c>
    </row>
    <row r="53" spans="1:29" x14ac:dyDescent="0.3">
      <c r="A53" s="276" t="s">
        <v>90</v>
      </c>
      <c r="B53" s="277"/>
      <c r="C53" s="277"/>
      <c r="D53" s="277"/>
      <c r="E53" s="213"/>
      <c r="F53" s="213"/>
      <c r="G53" s="123" t="s">
        <v>25</v>
      </c>
      <c r="H53" s="9">
        <v>0</v>
      </c>
      <c r="I53" s="12">
        <f>_xlfn.CEILING.PRECISE(T53,0.25)</f>
        <v>49.75</v>
      </c>
      <c r="J53" s="15">
        <f>H53*I53</f>
        <v>0</v>
      </c>
      <c r="K53" s="120"/>
      <c r="L53" s="33">
        <v>22.5</v>
      </c>
      <c r="M53" s="34">
        <v>22.5</v>
      </c>
      <c r="N53" s="35">
        <v>0.35</v>
      </c>
      <c r="O53" s="35">
        <v>0.1</v>
      </c>
      <c r="P53" s="35">
        <v>1.3</v>
      </c>
      <c r="Q53" s="36" t="s">
        <v>43</v>
      </c>
      <c r="R53" s="36" t="s">
        <v>44</v>
      </c>
      <c r="S53" s="36" t="str">
        <f>IF(L53="","",IF(OR(Q53="ja",R53="ja"),"Nee","Ja"))</f>
        <v>Nee</v>
      </c>
      <c r="T53" s="34">
        <f>IF(S53="Ja",((((M53-(M53*$N$7))+(N53*$N$10)+(O53*$N$11))*P53)*($N$8+1)),(((M53)+(N53*$N$10)+(O53*$N$11))*P53)*($N$8+1))</f>
        <v>49.621000000000002</v>
      </c>
      <c r="U53" s="37" t="s">
        <v>89</v>
      </c>
      <c r="W53" s="33"/>
      <c r="X53" s="34"/>
      <c r="Y53" s="34"/>
      <c r="Z53" s="34"/>
      <c r="AA53" s="34"/>
      <c r="AB53" s="34"/>
      <c r="AC53" s="24"/>
    </row>
    <row r="54" spans="1:29" ht="15" customHeight="1" x14ac:dyDescent="0.3">
      <c r="A54" s="276" t="s">
        <v>16</v>
      </c>
      <c r="B54" s="277"/>
      <c r="C54" s="277"/>
      <c r="D54" s="277"/>
      <c r="E54" s="213"/>
      <c r="F54" s="213"/>
      <c r="G54" s="123" t="s">
        <v>17</v>
      </c>
      <c r="H54" s="9">
        <v>0</v>
      </c>
      <c r="I54" s="12">
        <f t="shared" si="8"/>
        <v>150.75</v>
      </c>
      <c r="J54" s="15">
        <f t="shared" si="10"/>
        <v>0</v>
      </c>
      <c r="K54" s="120"/>
      <c r="L54" s="33">
        <v>112.5</v>
      </c>
      <c r="M54" s="34">
        <v>112.5</v>
      </c>
      <c r="N54" s="35">
        <v>0.1</v>
      </c>
      <c r="O54" s="35">
        <v>0.25</v>
      </c>
      <c r="P54" s="35">
        <v>1.1000000000000001</v>
      </c>
      <c r="Q54" s="36" t="s">
        <v>44</v>
      </c>
      <c r="R54" s="36" t="s">
        <v>44</v>
      </c>
      <c r="S54" s="36" t="str">
        <f t="shared" si="9"/>
        <v>Ja</v>
      </c>
      <c r="T54" s="34">
        <f t="shared" si="5"/>
        <v>150.52400000000003</v>
      </c>
      <c r="U54" s="24"/>
      <c r="W54" s="33"/>
      <c r="X54" s="34"/>
      <c r="Y54" s="34"/>
      <c r="Z54" s="34"/>
      <c r="AA54" s="34">
        <v>125</v>
      </c>
      <c r="AB54" s="34">
        <f t="shared" ref="AB54:AB60" si="11">T54</f>
        <v>150.52400000000003</v>
      </c>
      <c r="AC54" s="24">
        <f t="shared" ref="AC54:AC60" si="12">IF(SUM($W54:$AA54)=0,0,SUM($W54:$AA54)-$AB54)</f>
        <v>-25.524000000000029</v>
      </c>
    </row>
    <row r="55" spans="1:29" ht="15" customHeight="1" x14ac:dyDescent="0.3">
      <c r="A55" s="276" t="s">
        <v>54</v>
      </c>
      <c r="B55" s="277"/>
      <c r="C55" s="277"/>
      <c r="D55" s="277"/>
      <c r="E55" s="213"/>
      <c r="F55" s="213"/>
      <c r="G55" s="123" t="s">
        <v>17</v>
      </c>
      <c r="H55" s="9">
        <v>0</v>
      </c>
      <c r="I55" s="12">
        <f t="shared" si="8"/>
        <v>302.75</v>
      </c>
      <c r="J55" s="15">
        <f t="shared" si="10"/>
        <v>0</v>
      </c>
      <c r="K55" s="120"/>
      <c r="L55" s="33">
        <v>175</v>
      </c>
      <c r="M55" s="34">
        <v>150</v>
      </c>
      <c r="N55" s="35">
        <v>0.6</v>
      </c>
      <c r="O55" s="35">
        <v>0.5</v>
      </c>
      <c r="P55" s="35">
        <v>1.5</v>
      </c>
      <c r="Q55" s="36" t="s">
        <v>44</v>
      </c>
      <c r="R55" s="36" t="s">
        <v>44</v>
      </c>
      <c r="S55" s="36" t="str">
        <f t="shared" si="9"/>
        <v>Ja</v>
      </c>
      <c r="T55" s="34">
        <f t="shared" si="5"/>
        <v>302.61000000000007</v>
      </c>
      <c r="U55" s="24"/>
      <c r="W55" s="33"/>
      <c r="X55" s="34"/>
      <c r="Y55" s="34">
        <v>125</v>
      </c>
      <c r="Z55" s="34"/>
      <c r="AA55" s="34"/>
      <c r="AB55" s="34">
        <f t="shared" si="11"/>
        <v>302.61000000000007</v>
      </c>
      <c r="AC55" s="24">
        <f t="shared" si="12"/>
        <v>-177.61000000000007</v>
      </c>
    </row>
    <row r="56" spans="1:29" ht="15" customHeight="1" x14ac:dyDescent="0.3">
      <c r="A56" s="276" t="s">
        <v>87</v>
      </c>
      <c r="B56" s="277"/>
      <c r="C56" s="277"/>
      <c r="D56" s="277"/>
      <c r="E56" s="213"/>
      <c r="F56" s="213"/>
      <c r="G56" s="123" t="s">
        <v>17</v>
      </c>
      <c r="H56" s="9">
        <v>0</v>
      </c>
      <c r="I56" s="12">
        <f t="shared" si="8"/>
        <v>385.25</v>
      </c>
      <c r="J56" s="15">
        <f t="shared" si="10"/>
        <v>0</v>
      </c>
      <c r="K56" s="120"/>
      <c r="L56" s="33">
        <v>250</v>
      </c>
      <c r="M56" s="34">
        <v>200</v>
      </c>
      <c r="N56" s="35">
        <v>0.6</v>
      </c>
      <c r="O56" s="35">
        <v>0.5</v>
      </c>
      <c r="P56" s="35">
        <v>1.5</v>
      </c>
      <c r="Q56" s="36" t="s">
        <v>44</v>
      </c>
      <c r="R56" s="36" t="s">
        <v>44</v>
      </c>
      <c r="S56" s="36" t="str">
        <f t="shared" si="9"/>
        <v>Ja</v>
      </c>
      <c r="T56" s="34">
        <f t="shared" si="5"/>
        <v>385.11000000000007</v>
      </c>
      <c r="U56" s="24"/>
      <c r="W56" s="33"/>
      <c r="X56" s="34"/>
      <c r="Y56" s="34"/>
      <c r="Z56" s="34"/>
      <c r="AA56" s="34"/>
      <c r="AB56" s="34">
        <f t="shared" si="11"/>
        <v>385.11000000000007</v>
      </c>
      <c r="AC56" s="24">
        <f t="shared" si="12"/>
        <v>0</v>
      </c>
    </row>
    <row r="57" spans="1:29" ht="15" customHeight="1" x14ac:dyDescent="0.3">
      <c r="A57" s="276" t="s">
        <v>106</v>
      </c>
      <c r="B57" s="277"/>
      <c r="C57" s="277"/>
      <c r="D57" s="277"/>
      <c r="E57" s="123"/>
      <c r="F57" s="104"/>
      <c r="G57" s="123" t="s">
        <v>17</v>
      </c>
      <c r="H57" s="9">
        <v>0</v>
      </c>
      <c r="I57" s="12">
        <f t="shared" si="8"/>
        <v>93.25</v>
      </c>
      <c r="J57" s="15">
        <f t="shared" si="10"/>
        <v>0</v>
      </c>
      <c r="K57" s="120"/>
      <c r="L57" s="33">
        <v>35</v>
      </c>
      <c r="M57" s="34">
        <v>35</v>
      </c>
      <c r="N57" s="35">
        <v>0.1</v>
      </c>
      <c r="O57" s="35">
        <v>0.5</v>
      </c>
      <c r="P57" s="35">
        <v>1.5</v>
      </c>
      <c r="Q57" s="36" t="s">
        <v>44</v>
      </c>
      <c r="R57" s="36" t="s">
        <v>44</v>
      </c>
      <c r="S57" s="36" t="str">
        <f t="shared" si="9"/>
        <v>Ja</v>
      </c>
      <c r="T57" s="34">
        <f t="shared" si="5"/>
        <v>93.06</v>
      </c>
      <c r="U57" s="24"/>
      <c r="W57" s="33"/>
      <c r="X57" s="34"/>
      <c r="Y57" s="34"/>
      <c r="Z57" s="34"/>
      <c r="AA57" s="34"/>
      <c r="AB57" s="34"/>
      <c r="AC57" s="24"/>
    </row>
    <row r="58" spans="1:29" ht="15" customHeight="1" x14ac:dyDescent="0.3">
      <c r="A58" s="276" t="s">
        <v>53</v>
      </c>
      <c r="B58" s="277"/>
      <c r="C58" s="277"/>
      <c r="D58" s="277"/>
      <c r="E58" s="213"/>
      <c r="F58" s="213"/>
      <c r="G58" s="123" t="s">
        <v>12</v>
      </c>
      <c r="H58" s="9">
        <v>0</v>
      </c>
      <c r="I58" s="12">
        <f t="shared" si="8"/>
        <v>163.5</v>
      </c>
      <c r="J58" s="15">
        <f t="shared" si="10"/>
        <v>0</v>
      </c>
      <c r="K58" s="120"/>
      <c r="L58" s="33">
        <v>119.5</v>
      </c>
      <c r="M58" s="34">
        <v>119.5</v>
      </c>
      <c r="N58" s="35">
        <v>0.25</v>
      </c>
      <c r="O58" s="35">
        <v>0.25</v>
      </c>
      <c r="P58" s="35">
        <v>1.1000000000000001</v>
      </c>
      <c r="Q58" s="36" t="s">
        <v>44</v>
      </c>
      <c r="R58" s="36" t="s">
        <v>44</v>
      </c>
      <c r="S58" s="36" t="str">
        <f t="shared" si="9"/>
        <v>Ja</v>
      </c>
      <c r="T58" s="34">
        <f t="shared" si="5"/>
        <v>163.35000000000002</v>
      </c>
      <c r="U58" s="24"/>
      <c r="W58" s="33"/>
      <c r="X58" s="34">
        <v>175</v>
      </c>
      <c r="Y58" s="34"/>
      <c r="Z58" s="34"/>
      <c r="AA58" s="34"/>
      <c r="AB58" s="34">
        <f t="shared" si="11"/>
        <v>163.35000000000002</v>
      </c>
      <c r="AC58" s="24">
        <f t="shared" si="12"/>
        <v>11.649999999999977</v>
      </c>
    </row>
    <row r="59" spans="1:29" ht="15" customHeight="1" x14ac:dyDescent="0.3">
      <c r="A59" s="276" t="s">
        <v>53</v>
      </c>
      <c r="B59" s="277"/>
      <c r="C59" s="277"/>
      <c r="D59" s="277"/>
      <c r="E59" s="213"/>
      <c r="F59" s="213"/>
      <c r="G59" s="123" t="s">
        <v>13</v>
      </c>
      <c r="H59" s="9">
        <v>0</v>
      </c>
      <c r="I59" s="12">
        <f t="shared" si="8"/>
        <v>163.5</v>
      </c>
      <c r="J59" s="15">
        <f t="shared" si="10"/>
        <v>0</v>
      </c>
      <c r="K59" s="120"/>
      <c r="L59" s="33">
        <v>119.5</v>
      </c>
      <c r="M59" s="34">
        <v>119.5</v>
      </c>
      <c r="N59" s="35">
        <v>0.25</v>
      </c>
      <c r="O59" s="35">
        <v>0.25</v>
      </c>
      <c r="P59" s="35">
        <v>1.1000000000000001</v>
      </c>
      <c r="Q59" s="36" t="s">
        <v>44</v>
      </c>
      <c r="R59" s="36" t="s">
        <v>44</v>
      </c>
      <c r="S59" s="36" t="str">
        <f t="shared" si="9"/>
        <v>Ja</v>
      </c>
      <c r="T59" s="34">
        <f t="shared" si="5"/>
        <v>163.35000000000002</v>
      </c>
      <c r="U59" s="24"/>
      <c r="W59" s="33"/>
      <c r="X59" s="34">
        <v>175</v>
      </c>
      <c r="Y59" s="34"/>
      <c r="Z59" s="34"/>
      <c r="AA59" s="34"/>
      <c r="AB59" s="34">
        <f t="shared" si="11"/>
        <v>163.35000000000002</v>
      </c>
      <c r="AC59" s="24">
        <f t="shared" si="12"/>
        <v>11.649999999999977</v>
      </c>
    </row>
    <row r="60" spans="1:29" ht="15" customHeight="1" x14ac:dyDescent="0.3">
      <c r="A60" s="276" t="s">
        <v>23</v>
      </c>
      <c r="B60" s="277"/>
      <c r="C60" s="277"/>
      <c r="D60" s="277"/>
      <c r="E60" s="213"/>
      <c r="F60" s="213"/>
      <c r="G60" s="65" t="s">
        <v>24</v>
      </c>
      <c r="H60" s="9">
        <v>0</v>
      </c>
      <c r="I60" s="12">
        <f t="shared" si="8"/>
        <v>102.5</v>
      </c>
      <c r="J60" s="66">
        <f>H60*I60</f>
        <v>0</v>
      </c>
      <c r="K60" s="120"/>
      <c r="L60" s="33">
        <v>77.5</v>
      </c>
      <c r="M60" s="34">
        <v>77.5</v>
      </c>
      <c r="N60" s="35">
        <v>0.25</v>
      </c>
      <c r="O60" s="35">
        <v>0.25</v>
      </c>
      <c r="P60" s="35">
        <v>1</v>
      </c>
      <c r="Q60" s="36" t="s">
        <v>44</v>
      </c>
      <c r="R60" s="36" t="s">
        <v>44</v>
      </c>
      <c r="S60" s="36" t="str">
        <f t="shared" si="9"/>
        <v>Ja</v>
      </c>
      <c r="T60" s="34">
        <f t="shared" si="5"/>
        <v>102.30000000000001</v>
      </c>
      <c r="U60" s="24" t="s">
        <v>49</v>
      </c>
      <c r="W60" s="33"/>
      <c r="X60" s="34">
        <v>77.5</v>
      </c>
      <c r="Y60" s="34"/>
      <c r="Z60" s="34"/>
      <c r="AA60" s="34"/>
      <c r="AB60" s="34">
        <f t="shared" si="11"/>
        <v>102.30000000000001</v>
      </c>
      <c r="AC60" s="24">
        <f t="shared" si="12"/>
        <v>-24.800000000000011</v>
      </c>
    </row>
    <row r="61" spans="1:29" ht="15" customHeight="1" x14ac:dyDescent="0.3">
      <c r="A61" s="276" t="s">
        <v>146</v>
      </c>
      <c r="B61" s="277"/>
      <c r="C61" s="277"/>
      <c r="D61" s="277"/>
      <c r="E61" s="123"/>
      <c r="F61" s="123"/>
      <c r="G61" s="65" t="s">
        <v>149</v>
      </c>
      <c r="H61" s="9">
        <v>0</v>
      </c>
      <c r="I61" s="12">
        <f t="shared" si="8"/>
        <v>25</v>
      </c>
      <c r="J61" s="66">
        <f t="shared" ref="J61:J67" si="13">H61*I61</f>
        <v>0</v>
      </c>
      <c r="K61" s="120"/>
      <c r="L61" s="33">
        <v>16.5</v>
      </c>
      <c r="M61" s="34">
        <v>16.5</v>
      </c>
      <c r="N61" s="35">
        <v>0.1</v>
      </c>
      <c r="O61" s="35">
        <v>0.1</v>
      </c>
      <c r="P61" s="35">
        <v>1</v>
      </c>
      <c r="Q61" s="36" t="s">
        <v>44</v>
      </c>
      <c r="R61" s="36" t="s">
        <v>43</v>
      </c>
      <c r="S61" s="36" t="str">
        <f t="shared" si="9"/>
        <v>Nee</v>
      </c>
      <c r="T61" s="34">
        <f t="shared" si="5"/>
        <v>24.970000000000002</v>
      </c>
      <c r="U61" s="24"/>
      <c r="W61" s="52"/>
      <c r="X61" s="52"/>
      <c r="Y61" s="52"/>
      <c r="Z61" s="52"/>
      <c r="AA61" s="52"/>
      <c r="AB61" s="52"/>
      <c r="AC61" s="52"/>
    </row>
    <row r="62" spans="1:29" ht="15" customHeight="1" x14ac:dyDescent="0.3">
      <c r="A62" s="276" t="s">
        <v>147</v>
      </c>
      <c r="B62" s="277"/>
      <c r="C62" s="277"/>
      <c r="D62" s="277"/>
      <c r="E62" s="123"/>
      <c r="F62" s="123"/>
      <c r="G62" s="65" t="s">
        <v>148</v>
      </c>
      <c r="H62" s="9">
        <v>0</v>
      </c>
      <c r="I62" s="12">
        <f t="shared" si="8"/>
        <v>12</v>
      </c>
      <c r="J62" s="66">
        <f t="shared" si="13"/>
        <v>0</v>
      </c>
      <c r="K62" s="120"/>
      <c r="L62" s="33">
        <v>4.5</v>
      </c>
      <c r="M62" s="34">
        <v>4.5</v>
      </c>
      <c r="N62" s="35">
        <v>0.1</v>
      </c>
      <c r="O62" s="35">
        <v>0.1</v>
      </c>
      <c r="P62" s="35">
        <v>1</v>
      </c>
      <c r="Q62" s="36" t="s">
        <v>44</v>
      </c>
      <c r="R62" s="36" t="s">
        <v>43</v>
      </c>
      <c r="S62" s="36" t="str">
        <f t="shared" si="9"/>
        <v>Nee</v>
      </c>
      <c r="T62" s="34">
        <f t="shared" si="5"/>
        <v>11.770000000000001</v>
      </c>
      <c r="U62" s="24"/>
      <c r="W62" s="52"/>
      <c r="X62" s="52"/>
      <c r="Y62" s="52"/>
      <c r="Z62" s="52"/>
      <c r="AA62" s="52"/>
      <c r="AB62" s="52"/>
      <c r="AC62" s="52"/>
    </row>
    <row r="63" spans="1:29" ht="15" customHeight="1" x14ac:dyDescent="0.3">
      <c r="A63" s="276" t="s">
        <v>111</v>
      </c>
      <c r="B63" s="277"/>
      <c r="C63" s="277"/>
      <c r="D63" s="277"/>
      <c r="E63" s="123"/>
      <c r="F63" s="123"/>
      <c r="G63" s="123" t="s">
        <v>17</v>
      </c>
      <c r="H63" s="9">
        <v>0</v>
      </c>
      <c r="I63" s="12">
        <f>_xlfn.CEILING.PRECISE(T63,0.25)</f>
        <v>203.5</v>
      </c>
      <c r="J63" s="66">
        <f t="shared" si="13"/>
        <v>0</v>
      </c>
      <c r="K63" s="120"/>
      <c r="L63" s="33">
        <v>165.29</v>
      </c>
      <c r="M63" s="34">
        <v>185</v>
      </c>
      <c r="N63" s="35">
        <v>0</v>
      </c>
      <c r="O63" s="35">
        <v>0</v>
      </c>
      <c r="P63" s="35">
        <v>1</v>
      </c>
      <c r="Q63" s="36" t="s">
        <v>44</v>
      </c>
      <c r="R63" s="36" t="s">
        <v>43</v>
      </c>
      <c r="S63" s="36" t="str">
        <f>IF(L63="","",IF(OR(Q63="ja",R63="ja"),"Nee","Ja"))</f>
        <v>Nee</v>
      </c>
      <c r="T63" s="34">
        <f>IF(S63="Ja",((((M63-(M63*$N$7))+(N63*$N$10)+(O63*$N$11))*P63)*($N$8+1)),(((M63)+(N63*$N$10)+(O63*$N$11))*P63)*($N$8+1))</f>
        <v>203.50000000000003</v>
      </c>
      <c r="U63" s="24" t="s">
        <v>114</v>
      </c>
      <c r="W63" s="52"/>
      <c r="X63" s="52"/>
      <c r="Y63" s="52"/>
      <c r="Z63" s="52"/>
      <c r="AA63" s="52"/>
      <c r="AB63" s="52"/>
      <c r="AC63" s="52"/>
    </row>
    <row r="64" spans="1:29" ht="15" customHeight="1" x14ac:dyDescent="0.3">
      <c r="A64" s="276" t="s">
        <v>109</v>
      </c>
      <c r="B64" s="277"/>
      <c r="C64" s="277"/>
      <c r="D64" s="277"/>
      <c r="E64" s="123"/>
      <c r="F64" s="123"/>
      <c r="G64" s="123" t="s">
        <v>17</v>
      </c>
      <c r="H64" s="9">
        <v>0</v>
      </c>
      <c r="I64" s="12">
        <f t="shared" si="8"/>
        <v>193.25</v>
      </c>
      <c r="J64" s="66">
        <f t="shared" si="13"/>
        <v>0</v>
      </c>
      <c r="K64" s="120"/>
      <c r="L64" s="33">
        <v>157.02000000000001</v>
      </c>
      <c r="M64" s="34">
        <v>175.5</v>
      </c>
      <c r="N64" s="35">
        <v>0</v>
      </c>
      <c r="O64" s="35">
        <v>0</v>
      </c>
      <c r="P64" s="35">
        <v>1</v>
      </c>
      <c r="Q64" s="36" t="s">
        <v>44</v>
      </c>
      <c r="R64" s="36" t="s">
        <v>43</v>
      </c>
      <c r="S64" s="36" t="str">
        <f t="shared" ref="S64:S67" si="14">IF(L64="","",IF(OR(Q64="ja",R64="ja"),"Nee","Ja"))</f>
        <v>Nee</v>
      </c>
      <c r="T64" s="34">
        <f t="shared" ref="T64:T67" si="15">IF(S64="Ja",((((M64-(M64*$N$7))+(N64*$N$10)+(O64*$N$11))*P64)*($N$8+1)),(((M64)+(N64*$N$10)+(O64*$N$11))*P64)*($N$8+1))</f>
        <v>193.05</v>
      </c>
      <c r="U64" s="24" t="s">
        <v>114</v>
      </c>
      <c r="W64" s="52"/>
      <c r="X64" s="52"/>
      <c r="Y64" s="52"/>
      <c r="Z64" s="52"/>
      <c r="AA64" s="52"/>
      <c r="AB64" s="52"/>
      <c r="AC64" s="52"/>
    </row>
    <row r="65" spans="1:29" ht="15" customHeight="1" x14ac:dyDescent="0.3">
      <c r="A65" s="276" t="s">
        <v>110</v>
      </c>
      <c r="B65" s="277"/>
      <c r="C65" s="277"/>
      <c r="D65" s="277"/>
      <c r="E65" s="123"/>
      <c r="F65" s="123"/>
      <c r="G65" s="123" t="s">
        <v>17</v>
      </c>
      <c r="H65" s="9">
        <v>0</v>
      </c>
      <c r="I65" s="12">
        <f t="shared" si="8"/>
        <v>101.75</v>
      </c>
      <c r="J65" s="66">
        <f t="shared" si="13"/>
        <v>0</v>
      </c>
      <c r="K65" s="120"/>
      <c r="L65" s="33">
        <v>82.64</v>
      </c>
      <c r="M65" s="34">
        <v>92.5</v>
      </c>
      <c r="N65" s="35">
        <v>0</v>
      </c>
      <c r="O65" s="35">
        <v>0</v>
      </c>
      <c r="P65" s="35">
        <v>1</v>
      </c>
      <c r="Q65" s="36" t="s">
        <v>44</v>
      </c>
      <c r="R65" s="36" t="s">
        <v>43</v>
      </c>
      <c r="S65" s="36" t="str">
        <f t="shared" si="14"/>
        <v>Nee</v>
      </c>
      <c r="T65" s="34">
        <f t="shared" si="15"/>
        <v>101.75000000000001</v>
      </c>
      <c r="U65" s="24" t="s">
        <v>114</v>
      </c>
      <c r="W65" s="52"/>
      <c r="X65" s="52"/>
      <c r="Y65" s="52"/>
      <c r="Z65" s="52"/>
      <c r="AA65" s="52"/>
      <c r="AB65" s="52"/>
      <c r="AC65" s="52"/>
    </row>
    <row r="66" spans="1:29" ht="15" customHeight="1" x14ac:dyDescent="0.3">
      <c r="A66" s="276" t="s">
        <v>112</v>
      </c>
      <c r="B66" s="277"/>
      <c r="C66" s="277"/>
      <c r="D66" s="277"/>
      <c r="E66" s="123"/>
      <c r="F66" s="123"/>
      <c r="G66" s="123" t="s">
        <v>17</v>
      </c>
      <c r="H66" s="9">
        <v>0</v>
      </c>
      <c r="I66" s="12">
        <f t="shared" si="8"/>
        <v>86.75</v>
      </c>
      <c r="J66" s="66">
        <f t="shared" si="13"/>
        <v>0</v>
      </c>
      <c r="K66" s="120"/>
      <c r="L66" s="33">
        <v>70.25</v>
      </c>
      <c r="M66" s="34">
        <v>78.75</v>
      </c>
      <c r="N66" s="35">
        <v>0</v>
      </c>
      <c r="O66" s="35">
        <v>0</v>
      </c>
      <c r="P66" s="35">
        <v>1</v>
      </c>
      <c r="Q66" s="36" t="s">
        <v>44</v>
      </c>
      <c r="R66" s="36" t="s">
        <v>43</v>
      </c>
      <c r="S66" s="36" t="str">
        <f t="shared" si="14"/>
        <v>Nee</v>
      </c>
      <c r="T66" s="34">
        <f t="shared" si="15"/>
        <v>86.625</v>
      </c>
      <c r="U66" s="24" t="s">
        <v>46</v>
      </c>
      <c r="W66" s="52"/>
      <c r="X66" s="52"/>
      <c r="Y66" s="52"/>
      <c r="Z66" s="52"/>
      <c r="AA66" s="52"/>
      <c r="AB66" s="52"/>
      <c r="AC66" s="52"/>
    </row>
    <row r="67" spans="1:29" ht="15" customHeight="1" thickBot="1" x14ac:dyDescent="0.35">
      <c r="A67" s="276" t="s">
        <v>113</v>
      </c>
      <c r="B67" s="277"/>
      <c r="C67" s="277"/>
      <c r="D67" s="277"/>
      <c r="E67" s="123"/>
      <c r="F67" s="123"/>
      <c r="G67" s="123" t="s">
        <v>17</v>
      </c>
      <c r="H67" s="9">
        <v>0</v>
      </c>
      <c r="I67" s="124">
        <f t="shared" si="8"/>
        <v>231</v>
      </c>
      <c r="J67" s="66">
        <f t="shared" si="13"/>
        <v>0</v>
      </c>
      <c r="K67" s="120"/>
      <c r="L67" s="38">
        <v>185.95</v>
      </c>
      <c r="M67" s="39">
        <v>210</v>
      </c>
      <c r="N67" s="117">
        <v>0</v>
      </c>
      <c r="O67" s="117">
        <v>0</v>
      </c>
      <c r="P67" s="117">
        <v>1</v>
      </c>
      <c r="Q67" s="118" t="s">
        <v>44</v>
      </c>
      <c r="R67" s="118" t="s">
        <v>43</v>
      </c>
      <c r="S67" s="118" t="str">
        <f t="shared" si="14"/>
        <v>Nee</v>
      </c>
      <c r="T67" s="39">
        <f t="shared" si="15"/>
        <v>231.00000000000003</v>
      </c>
      <c r="U67" s="40" t="s">
        <v>46</v>
      </c>
      <c r="W67" s="52"/>
      <c r="X67" s="52"/>
      <c r="Y67" s="52"/>
      <c r="Z67" s="52"/>
      <c r="AA67" s="52"/>
      <c r="AB67" s="52"/>
      <c r="AC67" s="52"/>
    </row>
    <row r="68" spans="1:29" ht="15" customHeight="1" thickBot="1" x14ac:dyDescent="0.6">
      <c r="A68" s="349" t="s">
        <v>107</v>
      </c>
      <c r="B68" s="350"/>
      <c r="C68" s="350"/>
      <c r="D68" s="350"/>
      <c r="E68" s="350"/>
      <c r="F68" s="350"/>
      <c r="G68" s="350"/>
      <c r="H68" s="254" t="s">
        <v>151</v>
      </c>
      <c r="I68" s="254"/>
      <c r="J68" s="135">
        <f>SUM(J41:J67)</f>
        <v>0</v>
      </c>
      <c r="K68" s="63"/>
      <c r="L68" s="41"/>
      <c r="M68" s="41"/>
      <c r="N68" s="41"/>
      <c r="O68" s="41"/>
      <c r="P68" s="41"/>
      <c r="Q68" s="41"/>
      <c r="R68" s="41"/>
      <c r="S68" s="41"/>
      <c r="T68" s="42"/>
      <c r="U68" s="43"/>
    </row>
    <row r="69" spans="1:29" ht="15" customHeight="1" thickBot="1" x14ac:dyDescent="0.6">
      <c r="A69" s="351"/>
      <c r="B69" s="352"/>
      <c r="C69" s="352"/>
      <c r="D69" s="352"/>
      <c r="E69" s="352"/>
      <c r="F69" s="352"/>
      <c r="G69" s="352"/>
      <c r="H69" s="255" t="s">
        <v>4</v>
      </c>
      <c r="I69" s="255"/>
      <c r="J69" s="134">
        <f>J35+J68</f>
        <v>1038.25</v>
      </c>
      <c r="K69" s="63"/>
      <c r="L69" s="41"/>
      <c r="M69" s="41"/>
      <c r="N69" s="41"/>
      <c r="O69" s="41"/>
      <c r="P69" s="41"/>
      <c r="Q69" s="41"/>
      <c r="R69" s="41"/>
      <c r="S69" s="41"/>
      <c r="T69" s="42"/>
      <c r="U69" s="43"/>
    </row>
    <row r="70" spans="1:29" ht="15" customHeight="1" thickBot="1" x14ac:dyDescent="0.35">
      <c r="A70" s="353"/>
      <c r="B70" s="354"/>
      <c r="C70" s="354"/>
      <c r="D70" s="354"/>
      <c r="E70" s="354"/>
      <c r="F70" s="354"/>
      <c r="G70" s="354"/>
      <c r="H70" s="133"/>
      <c r="I70" s="44"/>
      <c r="J70" s="45"/>
      <c r="L70" s="41"/>
      <c r="M70" s="41"/>
      <c r="N70" s="41"/>
      <c r="O70" s="41"/>
      <c r="P70" s="41"/>
      <c r="Q70" s="41"/>
      <c r="R70" s="41"/>
      <c r="S70" s="41"/>
      <c r="T70" s="41"/>
    </row>
    <row r="71" spans="1:29" ht="30" customHeight="1" x14ac:dyDescent="0.55000000000000004">
      <c r="A71" s="355" t="s">
        <v>140</v>
      </c>
      <c r="B71" s="356"/>
      <c r="C71" s="356"/>
      <c r="D71" s="356"/>
      <c r="E71" s="356"/>
      <c r="F71" s="356"/>
      <c r="G71" s="356"/>
      <c r="H71" s="356"/>
      <c r="I71" s="356"/>
      <c r="J71" s="357"/>
      <c r="L71" s="63"/>
      <c r="M71" s="63"/>
      <c r="N71" s="63"/>
      <c r="O71" s="63"/>
      <c r="P71" s="63"/>
      <c r="Q71" s="63"/>
      <c r="R71" s="63"/>
      <c r="S71" s="63"/>
      <c r="T71" s="63"/>
      <c r="U71" s="63"/>
      <c r="W71" s="63"/>
      <c r="X71" s="63"/>
      <c r="Y71" s="63"/>
      <c r="Z71" s="63"/>
      <c r="AA71" s="63"/>
      <c r="AB71" s="63"/>
      <c r="AC71" s="63"/>
    </row>
    <row r="72" spans="1:29" s="63" customFormat="1" ht="30" customHeight="1" x14ac:dyDescent="0.55000000000000004">
      <c r="A72" s="358" t="s">
        <v>32</v>
      </c>
      <c r="B72" s="347"/>
      <c r="C72" s="347" t="s">
        <v>33</v>
      </c>
      <c r="D72" s="347"/>
      <c r="E72" s="347" t="s">
        <v>92</v>
      </c>
      <c r="F72" s="347"/>
      <c r="G72" s="347" t="s">
        <v>93</v>
      </c>
      <c r="H72" s="347"/>
      <c r="I72" s="347" t="s">
        <v>94</v>
      </c>
      <c r="J72" s="348"/>
      <c r="K72" s="1"/>
      <c r="L72" s="2"/>
      <c r="M72" s="2"/>
      <c r="N72" s="2"/>
      <c r="O72" s="2"/>
      <c r="P72" s="2"/>
      <c r="Q72" s="2"/>
      <c r="R72" s="2"/>
      <c r="S72" s="2"/>
      <c r="T72" s="2"/>
      <c r="U72" s="2"/>
      <c r="V72" s="2"/>
      <c r="W72" s="2"/>
      <c r="X72" s="2"/>
      <c r="Y72" s="2"/>
      <c r="Z72" s="2"/>
      <c r="AA72" s="2"/>
      <c r="AB72" s="2"/>
      <c r="AC72" s="2"/>
    </row>
    <row r="73" spans="1:29" ht="15.75" customHeight="1" x14ac:dyDescent="0.3">
      <c r="A73" s="234"/>
      <c r="B73" s="235"/>
      <c r="C73" s="235"/>
      <c r="D73" s="235"/>
      <c r="E73" s="235"/>
      <c r="F73" s="235"/>
      <c r="G73" s="235"/>
      <c r="H73" s="235"/>
      <c r="I73" s="235"/>
      <c r="J73" s="238"/>
    </row>
    <row r="74" spans="1:29" x14ac:dyDescent="0.3">
      <c r="A74" s="234"/>
      <c r="B74" s="235"/>
      <c r="C74" s="235"/>
      <c r="D74" s="235"/>
      <c r="E74" s="235"/>
      <c r="F74" s="235"/>
      <c r="G74" s="235"/>
      <c r="H74" s="235"/>
      <c r="I74" s="235"/>
      <c r="J74" s="238"/>
    </row>
    <row r="75" spans="1:29" ht="30" customHeight="1" x14ac:dyDescent="0.3">
      <c r="A75" s="234"/>
      <c r="B75" s="235"/>
      <c r="C75" s="235"/>
      <c r="D75" s="235"/>
      <c r="E75" s="235"/>
      <c r="F75" s="235"/>
      <c r="G75" s="235"/>
      <c r="H75" s="235"/>
      <c r="I75" s="235"/>
      <c r="J75" s="238"/>
    </row>
    <row r="76" spans="1:29" x14ac:dyDescent="0.3">
      <c r="A76" s="234"/>
      <c r="B76" s="235"/>
      <c r="C76" s="235"/>
      <c r="D76" s="235"/>
      <c r="E76" s="235"/>
      <c r="F76" s="235"/>
      <c r="G76" s="235"/>
      <c r="H76" s="235"/>
      <c r="I76" s="235"/>
      <c r="J76" s="238"/>
    </row>
    <row r="77" spans="1:29" x14ac:dyDescent="0.3">
      <c r="A77" s="234"/>
      <c r="B77" s="235"/>
      <c r="C77" s="235"/>
      <c r="D77" s="235"/>
      <c r="E77" s="235"/>
      <c r="F77" s="235"/>
      <c r="G77" s="235"/>
      <c r="H77" s="235"/>
      <c r="I77" s="235"/>
      <c r="J77" s="238"/>
    </row>
    <row r="78" spans="1:29" x14ac:dyDescent="0.3">
      <c r="A78" s="234"/>
      <c r="B78" s="235"/>
      <c r="C78" s="235"/>
      <c r="D78" s="235"/>
      <c r="E78" s="235"/>
      <c r="F78" s="235"/>
      <c r="G78" s="235"/>
      <c r="H78" s="235"/>
      <c r="I78" s="235"/>
      <c r="J78" s="238"/>
    </row>
    <row r="79" spans="1:29" x14ac:dyDescent="0.3">
      <c r="A79" s="234"/>
      <c r="B79" s="235"/>
      <c r="C79" s="235"/>
      <c r="D79" s="235"/>
      <c r="E79" s="235"/>
      <c r="F79" s="235"/>
      <c r="G79" s="235"/>
      <c r="H79" s="235"/>
      <c r="I79" s="235"/>
      <c r="J79" s="238"/>
    </row>
    <row r="80" spans="1:29" x14ac:dyDescent="0.3">
      <c r="A80" s="234"/>
      <c r="B80" s="235"/>
      <c r="C80" s="235"/>
      <c r="D80" s="235"/>
      <c r="E80" s="235"/>
      <c r="F80" s="235"/>
      <c r="G80" s="235"/>
      <c r="H80" s="235"/>
      <c r="I80" s="235"/>
      <c r="J80" s="238"/>
    </row>
    <row r="81" spans="1:31" x14ac:dyDescent="0.3">
      <c r="A81" s="234"/>
      <c r="B81" s="235"/>
      <c r="C81" s="235"/>
      <c r="D81" s="235"/>
      <c r="E81" s="235"/>
      <c r="F81" s="235"/>
      <c r="G81" s="235"/>
      <c r="H81" s="235"/>
      <c r="I81" s="235"/>
      <c r="J81" s="238"/>
    </row>
    <row r="82" spans="1:31" x14ac:dyDescent="0.3">
      <c r="A82" s="234"/>
      <c r="B82" s="235"/>
      <c r="C82" s="235"/>
      <c r="D82" s="235"/>
      <c r="E82" s="235"/>
      <c r="F82" s="235"/>
      <c r="G82" s="235"/>
      <c r="H82" s="235"/>
      <c r="I82" s="235"/>
      <c r="J82" s="238"/>
    </row>
    <row r="83" spans="1:31" s="1" customFormat="1" x14ac:dyDescent="0.3">
      <c r="A83" s="234"/>
      <c r="B83" s="235"/>
      <c r="C83" s="235"/>
      <c r="D83" s="235"/>
      <c r="E83" s="235" t="s">
        <v>9</v>
      </c>
      <c r="F83" s="235"/>
      <c r="G83" s="235" t="s">
        <v>9</v>
      </c>
      <c r="H83" s="235"/>
      <c r="I83" s="235" t="s">
        <v>9</v>
      </c>
      <c r="J83" s="238"/>
      <c r="L83" s="2"/>
      <c r="M83" s="2"/>
      <c r="N83" s="2"/>
      <c r="O83" s="2"/>
      <c r="P83" s="2"/>
      <c r="Q83" s="2"/>
      <c r="R83" s="2"/>
      <c r="S83" s="2"/>
      <c r="T83" s="2"/>
      <c r="U83" s="2"/>
      <c r="V83" s="2"/>
      <c r="W83" s="2"/>
      <c r="X83" s="2"/>
      <c r="Y83" s="2"/>
      <c r="Z83" s="2"/>
      <c r="AA83" s="2"/>
      <c r="AB83" s="2"/>
      <c r="AC83" s="2"/>
      <c r="AD83" s="2"/>
      <c r="AE83" s="2"/>
    </row>
    <row r="84" spans="1:31" s="1" customFormat="1" x14ac:dyDescent="0.3">
      <c r="A84" s="3"/>
      <c r="B84" s="4"/>
      <c r="C84" s="4"/>
      <c r="D84" s="4"/>
      <c r="E84" s="4"/>
      <c r="F84" s="6"/>
      <c r="G84" s="6"/>
      <c r="H84" s="4"/>
      <c r="I84" s="7"/>
      <c r="J84" s="8"/>
      <c r="L84" s="2"/>
      <c r="M84" s="2"/>
      <c r="N84" s="2"/>
      <c r="O84" s="2"/>
      <c r="P84" s="2"/>
      <c r="Q84" s="2"/>
      <c r="R84" s="2"/>
      <c r="S84" s="2"/>
      <c r="T84" s="2"/>
      <c r="U84" s="2"/>
      <c r="V84" s="2"/>
      <c r="W84" s="2"/>
      <c r="X84" s="2"/>
      <c r="Y84" s="2"/>
      <c r="Z84" s="2"/>
      <c r="AA84" s="2"/>
      <c r="AB84" s="2"/>
      <c r="AC84" s="2"/>
      <c r="AD84" s="2"/>
      <c r="AE84" s="2"/>
    </row>
    <row r="85" spans="1:31" s="1" customFormat="1" x14ac:dyDescent="0.3">
      <c r="A85" s="346" t="s">
        <v>27</v>
      </c>
      <c r="B85" s="344"/>
      <c r="C85" s="344" t="s">
        <v>90</v>
      </c>
      <c r="D85" s="344"/>
      <c r="E85" s="347" t="s">
        <v>26</v>
      </c>
      <c r="F85" s="347"/>
      <c r="G85" s="344" t="s">
        <v>108</v>
      </c>
      <c r="H85" s="344"/>
      <c r="I85" s="344" t="s">
        <v>16</v>
      </c>
      <c r="J85" s="345"/>
      <c r="L85" s="2"/>
      <c r="M85" s="2"/>
      <c r="N85" s="2"/>
      <c r="O85" s="2"/>
      <c r="P85" s="2"/>
      <c r="Q85" s="2"/>
      <c r="R85" s="2"/>
      <c r="S85" s="2"/>
      <c r="T85" s="2"/>
      <c r="U85" s="2"/>
      <c r="V85" s="2"/>
      <c r="W85" s="2"/>
      <c r="X85" s="2"/>
      <c r="Y85" s="2"/>
      <c r="Z85" s="2"/>
      <c r="AA85" s="2"/>
      <c r="AB85" s="2"/>
      <c r="AC85" s="2"/>
      <c r="AD85" s="2"/>
      <c r="AE85" s="2"/>
    </row>
    <row r="86" spans="1:31" s="1" customFormat="1" x14ac:dyDescent="0.3">
      <c r="A86" s="234"/>
      <c r="B86" s="235"/>
      <c r="C86" s="235"/>
      <c r="D86" s="235"/>
      <c r="E86" s="235"/>
      <c r="F86" s="235"/>
      <c r="G86" s="235"/>
      <c r="H86" s="235"/>
      <c r="I86" s="235"/>
      <c r="J86" s="238"/>
      <c r="L86" s="2"/>
      <c r="M86" s="2"/>
      <c r="N86" s="2"/>
      <c r="O86" s="2"/>
      <c r="P86" s="2"/>
      <c r="Q86" s="2"/>
      <c r="R86" s="2"/>
      <c r="S86" s="2"/>
      <c r="T86" s="2"/>
      <c r="U86" s="2"/>
      <c r="V86" s="2"/>
      <c r="W86" s="2"/>
      <c r="X86" s="2"/>
      <c r="Y86" s="2"/>
      <c r="Z86" s="2"/>
      <c r="AA86" s="2"/>
      <c r="AB86" s="2"/>
      <c r="AC86" s="2"/>
      <c r="AD86" s="2"/>
      <c r="AE86" s="2"/>
    </row>
    <row r="87" spans="1:31" s="1" customFormat="1" x14ac:dyDescent="0.3">
      <c r="A87" s="234"/>
      <c r="B87" s="235"/>
      <c r="C87" s="235"/>
      <c r="D87" s="235"/>
      <c r="E87" s="235"/>
      <c r="F87" s="235"/>
      <c r="G87" s="235"/>
      <c r="H87" s="235"/>
      <c r="I87" s="235"/>
      <c r="J87" s="238"/>
      <c r="L87" s="2"/>
      <c r="M87" s="2"/>
      <c r="N87" s="2"/>
      <c r="O87" s="2"/>
      <c r="P87" s="2"/>
      <c r="Q87" s="2"/>
      <c r="R87" s="2"/>
      <c r="S87" s="2"/>
      <c r="T87" s="2"/>
      <c r="U87" s="2"/>
      <c r="V87" s="2"/>
      <c r="W87" s="2"/>
      <c r="X87" s="2"/>
      <c r="Y87" s="2"/>
      <c r="Z87" s="2"/>
      <c r="AA87" s="2"/>
      <c r="AB87" s="2"/>
      <c r="AC87" s="2"/>
      <c r="AD87" s="2"/>
      <c r="AE87" s="2"/>
    </row>
    <row r="88" spans="1:31" s="1" customFormat="1" ht="15" customHeight="1" x14ac:dyDescent="0.3">
      <c r="A88" s="234"/>
      <c r="B88" s="235"/>
      <c r="C88" s="235"/>
      <c r="D88" s="235"/>
      <c r="E88" s="235"/>
      <c r="F88" s="235"/>
      <c r="G88" s="235"/>
      <c r="H88" s="235"/>
      <c r="I88" s="235"/>
      <c r="J88" s="238"/>
      <c r="L88" s="2"/>
      <c r="M88" s="2"/>
      <c r="N88" s="2"/>
      <c r="O88" s="2"/>
      <c r="P88" s="2"/>
      <c r="Q88" s="2"/>
      <c r="R88" s="2"/>
      <c r="S88" s="2"/>
      <c r="T88" s="2"/>
      <c r="U88" s="2"/>
      <c r="V88" s="2"/>
      <c r="W88" s="2"/>
      <c r="X88" s="2"/>
      <c r="Y88" s="2"/>
      <c r="Z88" s="2"/>
      <c r="AA88" s="2"/>
      <c r="AB88" s="2"/>
      <c r="AC88" s="2"/>
      <c r="AD88" s="2"/>
      <c r="AE88" s="2"/>
    </row>
    <row r="89" spans="1:31" s="1" customFormat="1" x14ac:dyDescent="0.3">
      <c r="A89" s="234"/>
      <c r="B89" s="235"/>
      <c r="C89" s="235"/>
      <c r="D89" s="235"/>
      <c r="E89" s="235"/>
      <c r="F89" s="235"/>
      <c r="G89" s="235"/>
      <c r="H89" s="235"/>
      <c r="I89" s="235"/>
      <c r="J89" s="238"/>
      <c r="L89" s="2"/>
      <c r="M89" s="2"/>
      <c r="N89" s="2"/>
      <c r="O89" s="2"/>
      <c r="P89" s="2"/>
      <c r="Q89" s="2"/>
      <c r="R89" s="2"/>
      <c r="S89" s="2"/>
      <c r="T89" s="2"/>
      <c r="U89" s="2"/>
      <c r="V89" s="2"/>
      <c r="W89" s="2"/>
      <c r="X89" s="2"/>
      <c r="Y89" s="2"/>
      <c r="Z89" s="2"/>
      <c r="AA89" s="2"/>
      <c r="AB89" s="2"/>
      <c r="AC89" s="2"/>
      <c r="AD89" s="2"/>
      <c r="AE89" s="2"/>
    </row>
    <row r="90" spans="1:31" s="1" customFormat="1" x14ac:dyDescent="0.3">
      <c r="A90" s="234"/>
      <c r="B90" s="235"/>
      <c r="C90" s="235"/>
      <c r="D90" s="235"/>
      <c r="E90" s="235"/>
      <c r="F90" s="235"/>
      <c r="G90" s="235"/>
      <c r="H90" s="235"/>
      <c r="I90" s="235"/>
      <c r="J90" s="238"/>
      <c r="L90" s="2"/>
      <c r="M90" s="2"/>
      <c r="N90" s="2"/>
      <c r="O90" s="2"/>
      <c r="P90" s="2"/>
      <c r="Q90" s="2"/>
      <c r="R90" s="2"/>
      <c r="S90" s="2"/>
      <c r="T90" s="2"/>
      <c r="U90" s="2"/>
      <c r="V90" s="2"/>
      <c r="W90" s="2"/>
      <c r="X90" s="2"/>
      <c r="Y90" s="2"/>
      <c r="Z90" s="2"/>
      <c r="AA90" s="2"/>
      <c r="AB90" s="2"/>
      <c r="AC90" s="2"/>
      <c r="AD90" s="2"/>
      <c r="AE90" s="2"/>
    </row>
    <row r="91" spans="1:31" s="1" customFormat="1" x14ac:dyDescent="0.3">
      <c r="A91" s="234"/>
      <c r="B91" s="235"/>
      <c r="C91" s="235"/>
      <c r="D91" s="235"/>
      <c r="E91" s="235"/>
      <c r="F91" s="235"/>
      <c r="G91" s="235"/>
      <c r="H91" s="235"/>
      <c r="I91" s="235"/>
      <c r="J91" s="238"/>
      <c r="L91" s="2"/>
      <c r="M91" s="2"/>
      <c r="N91" s="2"/>
      <c r="O91" s="2"/>
      <c r="P91" s="2"/>
      <c r="Q91" s="2"/>
      <c r="R91" s="2"/>
      <c r="S91" s="2"/>
      <c r="T91" s="2"/>
      <c r="U91" s="2"/>
      <c r="V91" s="2"/>
      <c r="W91" s="2"/>
      <c r="X91" s="2"/>
      <c r="Y91" s="2"/>
      <c r="Z91" s="2"/>
      <c r="AA91" s="2"/>
      <c r="AB91" s="2"/>
      <c r="AC91" s="2"/>
      <c r="AD91" s="2"/>
      <c r="AE91" s="2"/>
    </row>
    <row r="92" spans="1:31" s="1" customFormat="1" x14ac:dyDescent="0.3">
      <c r="A92" s="234"/>
      <c r="B92" s="235"/>
      <c r="C92" s="235"/>
      <c r="D92" s="235"/>
      <c r="E92" s="235"/>
      <c r="F92" s="235"/>
      <c r="G92" s="235"/>
      <c r="H92" s="235"/>
      <c r="I92" s="235"/>
      <c r="J92" s="238"/>
      <c r="L92" s="2"/>
      <c r="M92" s="2"/>
      <c r="N92" s="2"/>
      <c r="O92" s="2"/>
      <c r="P92" s="2"/>
      <c r="Q92" s="2"/>
      <c r="R92" s="2"/>
      <c r="S92" s="2"/>
      <c r="T92" s="2"/>
      <c r="U92" s="2"/>
      <c r="V92" s="2"/>
      <c r="W92" s="2"/>
      <c r="X92" s="2"/>
      <c r="Y92" s="2"/>
      <c r="Z92" s="2"/>
      <c r="AA92" s="2"/>
      <c r="AB92" s="2"/>
      <c r="AC92" s="2"/>
      <c r="AD92" s="2"/>
      <c r="AE92" s="2"/>
    </row>
    <row r="93" spans="1:31" s="1" customFormat="1" x14ac:dyDescent="0.3">
      <c r="A93" s="234"/>
      <c r="B93" s="235"/>
      <c r="C93" s="235"/>
      <c r="D93" s="235"/>
      <c r="E93" s="235"/>
      <c r="F93" s="235"/>
      <c r="G93" s="235"/>
      <c r="H93" s="235"/>
      <c r="I93" s="235"/>
      <c r="J93" s="238"/>
      <c r="L93" s="2"/>
      <c r="M93" s="2"/>
      <c r="N93" s="2"/>
      <c r="O93" s="2"/>
      <c r="P93" s="2"/>
      <c r="Q93" s="2"/>
      <c r="R93" s="2"/>
      <c r="S93" s="2"/>
      <c r="T93" s="2"/>
      <c r="U93" s="2"/>
      <c r="V93" s="2"/>
      <c r="W93" s="2"/>
      <c r="X93" s="2"/>
      <c r="Y93" s="2"/>
      <c r="Z93" s="2"/>
      <c r="AA93" s="2"/>
      <c r="AB93" s="2"/>
      <c r="AC93" s="2"/>
      <c r="AD93" s="2"/>
      <c r="AE93" s="2"/>
    </row>
    <row r="94" spans="1:31" s="1" customFormat="1" x14ac:dyDescent="0.3">
      <c r="A94" s="234"/>
      <c r="B94" s="235"/>
      <c r="C94" s="235"/>
      <c r="D94" s="235"/>
      <c r="E94" s="235"/>
      <c r="F94" s="235"/>
      <c r="G94" s="235"/>
      <c r="H94" s="235"/>
      <c r="I94" s="235"/>
      <c r="J94" s="238"/>
      <c r="L94" s="2"/>
      <c r="M94" s="2"/>
      <c r="N94" s="2"/>
      <c r="O94" s="2"/>
      <c r="P94" s="2"/>
      <c r="Q94" s="2"/>
      <c r="R94" s="2"/>
      <c r="S94" s="2"/>
      <c r="T94" s="2"/>
      <c r="U94" s="2"/>
      <c r="V94" s="2"/>
      <c r="W94" s="2"/>
      <c r="X94" s="2"/>
      <c r="Y94" s="2"/>
      <c r="Z94" s="2"/>
      <c r="AA94" s="2"/>
      <c r="AB94" s="2"/>
      <c r="AC94" s="2"/>
      <c r="AD94" s="2"/>
      <c r="AE94" s="2"/>
    </row>
    <row r="95" spans="1:31" s="1" customFormat="1" x14ac:dyDescent="0.3">
      <c r="A95" s="234"/>
      <c r="B95" s="235"/>
      <c r="C95" s="235"/>
      <c r="D95" s="235"/>
      <c r="E95" s="235"/>
      <c r="F95" s="235"/>
      <c r="G95" s="235"/>
      <c r="H95" s="235"/>
      <c r="I95" s="235"/>
      <c r="J95" s="238"/>
      <c r="L95" s="2"/>
      <c r="M95" s="2"/>
      <c r="N95" s="2"/>
      <c r="O95" s="2"/>
      <c r="P95" s="2"/>
      <c r="Q95" s="2"/>
      <c r="R95" s="2"/>
      <c r="S95" s="2"/>
      <c r="T95" s="2"/>
      <c r="U95" s="2"/>
      <c r="V95" s="2"/>
      <c r="W95" s="2"/>
      <c r="X95" s="2"/>
      <c r="Y95" s="2"/>
      <c r="Z95" s="2"/>
      <c r="AA95" s="2"/>
      <c r="AB95" s="2"/>
      <c r="AC95" s="2"/>
      <c r="AD95" s="2"/>
      <c r="AE95" s="2"/>
    </row>
    <row r="96" spans="1:31" s="1" customFormat="1" x14ac:dyDescent="0.3">
      <c r="A96" s="234" t="s">
        <v>9</v>
      </c>
      <c r="B96" s="235"/>
      <c r="C96" s="235"/>
      <c r="D96" s="235"/>
      <c r="E96" s="235" t="s">
        <v>9</v>
      </c>
      <c r="F96" s="235"/>
      <c r="G96" s="235"/>
      <c r="H96" s="235"/>
      <c r="I96" s="235"/>
      <c r="J96" s="238"/>
      <c r="L96" s="2"/>
      <c r="M96" s="2"/>
      <c r="N96" s="2"/>
      <c r="O96" s="2"/>
      <c r="P96" s="2"/>
      <c r="Q96" s="2"/>
      <c r="R96" s="2"/>
      <c r="S96" s="2"/>
      <c r="T96" s="2"/>
      <c r="U96" s="2"/>
      <c r="V96" s="2"/>
      <c r="W96" s="2"/>
      <c r="X96" s="2"/>
      <c r="Y96" s="2"/>
      <c r="Z96" s="2"/>
      <c r="AA96" s="2"/>
      <c r="AB96" s="2"/>
      <c r="AC96" s="2"/>
      <c r="AD96" s="2"/>
      <c r="AE96" s="2"/>
    </row>
    <row r="97" spans="1:31" s="1" customFormat="1" x14ac:dyDescent="0.3">
      <c r="A97" s="3"/>
      <c r="B97" s="4"/>
      <c r="C97" s="4"/>
      <c r="D97" s="4"/>
      <c r="E97" s="4"/>
      <c r="F97" s="6"/>
      <c r="G97" s="6"/>
      <c r="H97" s="4"/>
      <c r="I97" s="7"/>
      <c r="J97" s="8"/>
      <c r="L97" s="2"/>
      <c r="M97" s="2"/>
      <c r="N97" s="2"/>
      <c r="O97" s="2"/>
      <c r="P97" s="2"/>
      <c r="Q97" s="2"/>
      <c r="R97" s="2"/>
      <c r="S97" s="2"/>
      <c r="T97" s="2"/>
      <c r="U97" s="2"/>
      <c r="V97" s="2"/>
      <c r="W97" s="2"/>
      <c r="X97" s="2"/>
      <c r="Y97" s="2"/>
      <c r="Z97" s="2"/>
      <c r="AA97" s="2"/>
      <c r="AB97" s="2"/>
      <c r="AC97" s="2"/>
      <c r="AD97" s="2"/>
      <c r="AE97" s="2"/>
    </row>
    <row r="98" spans="1:31" s="1" customFormat="1" x14ac:dyDescent="0.3">
      <c r="A98" s="342" t="s">
        <v>60</v>
      </c>
      <c r="B98" s="343"/>
      <c r="C98" s="344" t="s">
        <v>95</v>
      </c>
      <c r="D98" s="344"/>
      <c r="E98" s="344" t="s">
        <v>34</v>
      </c>
      <c r="F98" s="344"/>
      <c r="G98" s="344" t="s">
        <v>23</v>
      </c>
      <c r="H98" s="344"/>
      <c r="I98" s="344"/>
      <c r="J98" s="345"/>
      <c r="L98" s="2"/>
      <c r="M98" s="2"/>
      <c r="N98" s="2"/>
      <c r="O98" s="2"/>
      <c r="P98" s="2"/>
      <c r="Q98" s="2"/>
      <c r="R98" s="2"/>
      <c r="S98" s="2"/>
      <c r="T98" s="2"/>
      <c r="U98" s="2"/>
      <c r="V98" s="2"/>
      <c r="W98" s="2"/>
      <c r="X98" s="2"/>
      <c r="Y98" s="2"/>
      <c r="Z98" s="2"/>
      <c r="AA98" s="2"/>
      <c r="AB98" s="2"/>
      <c r="AC98" s="2"/>
      <c r="AD98" s="2"/>
      <c r="AE98" s="2"/>
    </row>
    <row r="99" spans="1:31" ht="30" customHeight="1" x14ac:dyDescent="0.3">
      <c r="A99" s="234"/>
      <c r="B99" s="235"/>
      <c r="C99" s="235"/>
      <c r="D99" s="235"/>
      <c r="E99" s="235"/>
      <c r="F99" s="235"/>
      <c r="G99" s="235"/>
      <c r="H99" s="235"/>
      <c r="I99" s="235"/>
      <c r="J99" s="238"/>
    </row>
    <row r="100" spans="1:31" x14ac:dyDescent="0.3">
      <c r="A100" s="234"/>
      <c r="B100" s="235"/>
      <c r="C100" s="235"/>
      <c r="D100" s="235"/>
      <c r="E100" s="235"/>
      <c r="F100" s="235"/>
      <c r="G100" s="235"/>
      <c r="H100" s="235"/>
      <c r="I100" s="235"/>
      <c r="J100" s="238"/>
    </row>
    <row r="101" spans="1:31" ht="15" customHeight="1" x14ac:dyDescent="0.3">
      <c r="A101" s="234"/>
      <c r="B101" s="235"/>
      <c r="C101" s="235"/>
      <c r="D101" s="235"/>
      <c r="E101" s="235"/>
      <c r="F101" s="235"/>
      <c r="G101" s="235"/>
      <c r="H101" s="235"/>
      <c r="I101" s="235"/>
      <c r="J101" s="238"/>
    </row>
    <row r="102" spans="1:31" x14ac:dyDescent="0.3">
      <c r="A102" s="234"/>
      <c r="B102" s="235"/>
      <c r="C102" s="235"/>
      <c r="D102" s="235"/>
      <c r="E102" s="235"/>
      <c r="F102" s="235"/>
      <c r="G102" s="235"/>
      <c r="H102" s="235"/>
      <c r="I102" s="235"/>
      <c r="J102" s="238"/>
    </row>
    <row r="103" spans="1:31" x14ac:dyDescent="0.3">
      <c r="A103" s="234"/>
      <c r="B103" s="235"/>
      <c r="C103" s="235"/>
      <c r="D103" s="235"/>
      <c r="E103" s="235"/>
      <c r="F103" s="235"/>
      <c r="G103" s="235"/>
      <c r="H103" s="235"/>
      <c r="I103" s="235"/>
      <c r="J103" s="238"/>
    </row>
    <row r="104" spans="1:31" x14ac:dyDescent="0.3">
      <c r="A104" s="234"/>
      <c r="B104" s="235"/>
      <c r="C104" s="235"/>
      <c r="D104" s="235"/>
      <c r="E104" s="235"/>
      <c r="F104" s="235"/>
      <c r="G104" s="235"/>
      <c r="H104" s="235"/>
      <c r="I104" s="235"/>
      <c r="J104" s="238"/>
    </row>
    <row r="105" spans="1:31" x14ac:dyDescent="0.3">
      <c r="A105" s="234"/>
      <c r="B105" s="235"/>
      <c r="C105" s="235"/>
      <c r="D105" s="235"/>
      <c r="E105" s="235"/>
      <c r="F105" s="235"/>
      <c r="G105" s="235"/>
      <c r="H105" s="235"/>
      <c r="I105" s="235"/>
      <c r="J105" s="238"/>
    </row>
    <row r="106" spans="1:31" x14ac:dyDescent="0.3">
      <c r="A106" s="234"/>
      <c r="B106" s="235"/>
      <c r="C106" s="235"/>
      <c r="D106" s="235"/>
      <c r="E106" s="235"/>
      <c r="F106" s="235"/>
      <c r="G106" s="235"/>
      <c r="H106" s="235"/>
      <c r="I106" s="235"/>
      <c r="J106" s="238"/>
    </row>
    <row r="107" spans="1:31" x14ac:dyDescent="0.3">
      <c r="A107" s="234"/>
      <c r="B107" s="235"/>
      <c r="C107" s="235"/>
      <c r="D107" s="235"/>
      <c r="E107" s="235"/>
      <c r="F107" s="235"/>
      <c r="G107" s="235"/>
      <c r="H107" s="235"/>
      <c r="I107" s="235"/>
      <c r="J107" s="238"/>
    </row>
    <row r="108" spans="1:31" x14ac:dyDescent="0.3">
      <c r="A108" s="234"/>
      <c r="B108" s="235"/>
      <c r="C108" s="235"/>
      <c r="D108" s="235"/>
      <c r="E108" s="235"/>
      <c r="F108" s="235"/>
      <c r="G108" s="235"/>
      <c r="H108" s="235"/>
      <c r="I108" s="235"/>
      <c r="J108" s="238"/>
    </row>
    <row r="109" spans="1:31" ht="15" thickBot="1" x14ac:dyDescent="0.35">
      <c r="A109" s="236" t="s">
        <v>9</v>
      </c>
      <c r="B109" s="237"/>
      <c r="C109" s="237" t="s">
        <v>9</v>
      </c>
      <c r="D109" s="237"/>
      <c r="E109" s="237" t="s">
        <v>9</v>
      </c>
      <c r="F109" s="237"/>
      <c r="G109" s="237" t="s">
        <v>9</v>
      </c>
      <c r="H109" s="237"/>
      <c r="I109" s="237" t="s">
        <v>9</v>
      </c>
      <c r="J109" s="239"/>
      <c r="K109" s="2"/>
    </row>
    <row r="110" spans="1:31" ht="26.4" thickBot="1" x14ac:dyDescent="0.35">
      <c r="A110" s="225" t="s">
        <v>143</v>
      </c>
      <c r="B110" s="226"/>
      <c r="C110" s="226"/>
      <c r="D110" s="226"/>
      <c r="E110" s="226"/>
      <c r="F110" s="226"/>
      <c r="G110" s="226"/>
      <c r="H110" s="226"/>
      <c r="I110" s="226"/>
      <c r="J110" s="227"/>
      <c r="K110" s="2"/>
    </row>
    <row r="111" spans="1:31" x14ac:dyDescent="0.3">
      <c r="A111" s="228" t="s">
        <v>152</v>
      </c>
      <c r="B111" s="229"/>
      <c r="C111" s="229"/>
      <c r="D111" s="229"/>
      <c r="E111" s="229"/>
      <c r="F111" s="229"/>
      <c r="G111" s="229"/>
      <c r="H111" s="229"/>
      <c r="I111" s="229"/>
      <c r="J111" s="230"/>
      <c r="K111" s="2"/>
    </row>
    <row r="112" spans="1:31" ht="15" customHeight="1" x14ac:dyDescent="0.3">
      <c r="A112" s="231"/>
      <c r="B112" s="232"/>
      <c r="C112" s="232"/>
      <c r="D112" s="232"/>
      <c r="E112" s="232"/>
      <c r="F112" s="232"/>
      <c r="G112" s="232"/>
      <c r="H112" s="232"/>
      <c r="I112" s="232"/>
      <c r="J112" s="233"/>
      <c r="K112" s="2"/>
    </row>
    <row r="113" spans="1:11" x14ac:dyDescent="0.3">
      <c r="A113" s="203"/>
      <c r="B113" s="204"/>
      <c r="C113" s="204"/>
      <c r="D113" s="204"/>
      <c r="E113" s="204"/>
      <c r="F113" s="204"/>
      <c r="G113" s="204"/>
      <c r="H113" s="204"/>
      <c r="I113" s="204"/>
      <c r="J113" s="205"/>
      <c r="K113" s="2"/>
    </row>
    <row r="114" spans="1:11" ht="15" customHeight="1" x14ac:dyDescent="0.3">
      <c r="A114" s="203"/>
      <c r="B114" s="204"/>
      <c r="C114" s="204"/>
      <c r="D114" s="204"/>
      <c r="E114" s="204"/>
      <c r="F114" s="204"/>
      <c r="G114" s="204"/>
      <c r="H114" s="204"/>
      <c r="I114" s="204"/>
      <c r="J114" s="205"/>
      <c r="K114" s="2"/>
    </row>
    <row r="115" spans="1:11" x14ac:dyDescent="0.3">
      <c r="A115" s="203"/>
      <c r="B115" s="204"/>
      <c r="C115" s="204"/>
      <c r="D115" s="204"/>
      <c r="E115" s="204"/>
      <c r="F115" s="204"/>
      <c r="G115" s="204"/>
      <c r="H115" s="204"/>
      <c r="I115" s="204"/>
      <c r="J115" s="205"/>
      <c r="K115" s="2"/>
    </row>
    <row r="116" spans="1:11" x14ac:dyDescent="0.3">
      <c r="A116" s="203"/>
      <c r="B116" s="204"/>
      <c r="C116" s="204"/>
      <c r="D116" s="204"/>
      <c r="E116" s="204"/>
      <c r="F116" s="204"/>
      <c r="G116" s="204"/>
      <c r="H116" s="204"/>
      <c r="I116" s="204"/>
      <c r="J116" s="205"/>
      <c r="K116" s="2"/>
    </row>
    <row r="117" spans="1:11" x14ac:dyDescent="0.3">
      <c r="A117" s="203"/>
      <c r="B117" s="204"/>
      <c r="C117" s="204"/>
      <c r="D117" s="204"/>
      <c r="E117" s="204"/>
      <c r="F117" s="204"/>
      <c r="G117" s="204"/>
      <c r="H117" s="204"/>
      <c r="I117" s="204"/>
      <c r="J117" s="205"/>
      <c r="K117" s="2"/>
    </row>
    <row r="118" spans="1:11" x14ac:dyDescent="0.3">
      <c r="A118" s="203"/>
      <c r="B118" s="204"/>
      <c r="C118" s="204"/>
      <c r="D118" s="204"/>
      <c r="E118" s="204"/>
      <c r="F118" s="204"/>
      <c r="G118" s="204"/>
      <c r="H118" s="204"/>
      <c r="I118" s="204"/>
      <c r="J118" s="205"/>
      <c r="K118" s="2"/>
    </row>
    <row r="119" spans="1:11" x14ac:dyDescent="0.3">
      <c r="A119" s="203"/>
      <c r="B119" s="204"/>
      <c r="C119" s="204"/>
      <c r="D119" s="204"/>
      <c r="E119" s="204"/>
      <c r="F119" s="204"/>
      <c r="G119" s="204"/>
      <c r="H119" s="204"/>
      <c r="I119" s="204"/>
      <c r="J119" s="205"/>
      <c r="K119" s="2"/>
    </row>
    <row r="120" spans="1:11" x14ac:dyDescent="0.3">
      <c r="A120" s="203"/>
      <c r="B120" s="204"/>
      <c r="C120" s="204"/>
      <c r="D120" s="204"/>
      <c r="E120" s="204"/>
      <c r="F120" s="204"/>
      <c r="G120" s="204"/>
      <c r="H120" s="204"/>
      <c r="I120" s="204"/>
      <c r="J120" s="205"/>
      <c r="K120" s="2"/>
    </row>
    <row r="121" spans="1:11" x14ac:dyDescent="0.3">
      <c r="A121" s="203"/>
      <c r="B121" s="204"/>
      <c r="C121" s="204"/>
      <c r="D121" s="204"/>
      <c r="E121" s="204"/>
      <c r="F121" s="204"/>
      <c r="G121" s="204"/>
      <c r="H121" s="204"/>
      <c r="I121" s="204"/>
      <c r="J121" s="205"/>
      <c r="K121" s="2"/>
    </row>
    <row r="122" spans="1:11" x14ac:dyDescent="0.3">
      <c r="A122" s="203"/>
      <c r="B122" s="204"/>
      <c r="C122" s="204"/>
      <c r="D122" s="204"/>
      <c r="E122" s="204"/>
      <c r="F122" s="204"/>
      <c r="G122" s="204"/>
      <c r="H122" s="204"/>
      <c r="I122" s="204"/>
      <c r="J122" s="205"/>
      <c r="K122" s="2"/>
    </row>
    <row r="123" spans="1:11" x14ac:dyDescent="0.3">
      <c r="A123" s="203"/>
      <c r="B123" s="204"/>
      <c r="C123" s="204"/>
      <c r="D123" s="204"/>
      <c r="E123" s="204"/>
      <c r="F123" s="204"/>
      <c r="G123" s="204"/>
      <c r="H123" s="204"/>
      <c r="I123" s="204"/>
      <c r="J123" s="205"/>
      <c r="K123" s="2"/>
    </row>
    <row r="124" spans="1:11" x14ac:dyDescent="0.3">
      <c r="A124" s="203" t="s">
        <v>145</v>
      </c>
      <c r="B124" s="204"/>
      <c r="C124" s="204"/>
      <c r="D124" s="204"/>
      <c r="E124" s="204"/>
      <c r="F124" s="204"/>
      <c r="G124" s="204"/>
      <c r="H124" s="204"/>
      <c r="I124" s="204"/>
      <c r="J124" s="205"/>
      <c r="K124" s="2"/>
    </row>
    <row r="125" spans="1:11" x14ac:dyDescent="0.3">
      <c r="A125" s="203"/>
      <c r="B125" s="204"/>
      <c r="C125" s="204"/>
      <c r="D125" s="204"/>
      <c r="E125" s="204"/>
      <c r="F125" s="204"/>
      <c r="G125" s="204"/>
      <c r="H125" s="204"/>
      <c r="I125" s="204"/>
      <c r="J125" s="205"/>
      <c r="K125" s="2"/>
    </row>
    <row r="126" spans="1:11" ht="15" customHeight="1" x14ac:dyDescent="0.3">
      <c r="A126" s="203"/>
      <c r="B126" s="204"/>
      <c r="C126" s="204"/>
      <c r="D126" s="204"/>
      <c r="E126" s="204"/>
      <c r="F126" s="204"/>
      <c r="G126" s="204"/>
      <c r="H126" s="204"/>
      <c r="I126" s="204"/>
      <c r="J126" s="205"/>
      <c r="K126" s="2"/>
    </row>
    <row r="127" spans="1:11" x14ac:dyDescent="0.3">
      <c r="A127" s="203"/>
      <c r="B127" s="204"/>
      <c r="C127" s="204"/>
      <c r="D127" s="204"/>
      <c r="E127" s="204"/>
      <c r="F127" s="204"/>
      <c r="G127" s="204"/>
      <c r="H127" s="204"/>
      <c r="I127" s="204"/>
      <c r="J127" s="205"/>
      <c r="K127" s="2"/>
    </row>
    <row r="128" spans="1:11" ht="15" customHeight="1" x14ac:dyDescent="0.3">
      <c r="A128" s="203"/>
      <c r="B128" s="204"/>
      <c r="C128" s="204"/>
      <c r="D128" s="204"/>
      <c r="E128" s="204"/>
      <c r="F128" s="204"/>
      <c r="G128" s="204"/>
      <c r="H128" s="204"/>
      <c r="I128" s="204"/>
      <c r="J128" s="205"/>
      <c r="K128" s="2"/>
    </row>
    <row r="129" spans="1:11" x14ac:dyDescent="0.3">
      <c r="A129" s="203"/>
      <c r="B129" s="204"/>
      <c r="C129" s="204"/>
      <c r="D129" s="204"/>
      <c r="E129" s="204"/>
      <c r="F129" s="204"/>
      <c r="G129" s="204"/>
      <c r="H129" s="204"/>
      <c r="I129" s="204"/>
      <c r="J129" s="205"/>
      <c r="K129" s="2"/>
    </row>
    <row r="130" spans="1:11" x14ac:dyDescent="0.3">
      <c r="A130" s="203"/>
      <c r="B130" s="204"/>
      <c r="C130" s="204"/>
      <c r="D130" s="204"/>
      <c r="E130" s="204"/>
      <c r="F130" s="204"/>
      <c r="G130" s="204"/>
      <c r="H130" s="204"/>
      <c r="I130" s="204"/>
      <c r="J130" s="205"/>
      <c r="K130" s="2"/>
    </row>
    <row r="131" spans="1:11" x14ac:dyDescent="0.3">
      <c r="A131" s="203"/>
      <c r="B131" s="204"/>
      <c r="C131" s="204"/>
      <c r="D131" s="204"/>
      <c r="E131" s="204"/>
      <c r="F131" s="204"/>
      <c r="G131" s="204"/>
      <c r="H131" s="204"/>
      <c r="I131" s="204"/>
      <c r="J131" s="205"/>
      <c r="K131" s="2"/>
    </row>
    <row r="132" spans="1:11" ht="15" customHeight="1" x14ac:dyDescent="0.3">
      <c r="A132" s="203"/>
      <c r="B132" s="204"/>
      <c r="C132" s="204"/>
      <c r="D132" s="204"/>
      <c r="E132" s="204"/>
      <c r="F132" s="204"/>
      <c r="G132" s="204"/>
      <c r="H132" s="204"/>
      <c r="I132" s="204"/>
      <c r="J132" s="205"/>
      <c r="K132" s="2"/>
    </row>
    <row r="133" spans="1:11" ht="15" customHeight="1" x14ac:dyDescent="0.3">
      <c r="A133" s="203"/>
      <c r="B133" s="204"/>
      <c r="C133" s="204"/>
      <c r="D133" s="204"/>
      <c r="E133" s="204"/>
      <c r="F133" s="204"/>
      <c r="G133" s="204"/>
      <c r="H133" s="204"/>
      <c r="I133" s="204"/>
      <c r="J133" s="205"/>
      <c r="K133" s="2"/>
    </row>
    <row r="134" spans="1:11" ht="15" customHeight="1" x14ac:dyDescent="0.3">
      <c r="A134" s="203"/>
      <c r="B134" s="204"/>
      <c r="C134" s="204"/>
      <c r="D134" s="204"/>
      <c r="E134" s="204"/>
      <c r="F134" s="204"/>
      <c r="G134" s="204"/>
      <c r="H134" s="204"/>
      <c r="I134" s="204"/>
      <c r="J134" s="205"/>
      <c r="K134" s="2"/>
    </row>
    <row r="135" spans="1:11" ht="15" customHeight="1" x14ac:dyDescent="0.3">
      <c r="A135" s="203"/>
      <c r="B135" s="204"/>
      <c r="C135" s="204"/>
      <c r="D135" s="204"/>
      <c r="E135" s="204"/>
      <c r="F135" s="204"/>
      <c r="G135" s="204"/>
      <c r="H135" s="204"/>
      <c r="I135" s="204"/>
      <c r="J135" s="205"/>
      <c r="K135" s="2"/>
    </row>
    <row r="136" spans="1:11" ht="15" customHeight="1" thickBot="1" x14ac:dyDescent="0.35">
      <c r="A136" s="209"/>
      <c r="B136" s="210"/>
      <c r="C136" s="210"/>
      <c r="D136" s="210"/>
      <c r="E136" s="210"/>
      <c r="F136" s="210"/>
      <c r="G136" s="210"/>
      <c r="H136" s="210"/>
      <c r="I136" s="210"/>
      <c r="J136" s="211"/>
      <c r="K136" s="2"/>
    </row>
    <row r="137" spans="1:11" x14ac:dyDescent="0.3">
      <c r="A137" s="203" t="s">
        <v>153</v>
      </c>
      <c r="B137" s="204"/>
      <c r="C137" s="204"/>
      <c r="D137" s="204"/>
      <c r="E137" s="204"/>
      <c r="F137" s="204"/>
      <c r="G137" s="204"/>
      <c r="H137" s="204"/>
      <c r="I137" s="204"/>
      <c r="J137" s="205"/>
      <c r="K137" s="2"/>
    </row>
    <row r="138" spans="1:11" x14ac:dyDescent="0.3">
      <c r="A138" s="203"/>
      <c r="B138" s="204"/>
      <c r="C138" s="204"/>
      <c r="D138" s="204"/>
      <c r="E138" s="204"/>
      <c r="F138" s="204"/>
      <c r="G138" s="204"/>
      <c r="H138" s="204"/>
      <c r="I138" s="204"/>
      <c r="J138" s="205"/>
      <c r="K138" s="2"/>
    </row>
    <row r="139" spans="1:11" x14ac:dyDescent="0.3">
      <c r="A139" s="203"/>
      <c r="B139" s="204"/>
      <c r="C139" s="204"/>
      <c r="D139" s="204"/>
      <c r="E139" s="204"/>
      <c r="F139" s="204"/>
      <c r="G139" s="204"/>
      <c r="H139" s="204"/>
      <c r="I139" s="204"/>
      <c r="J139" s="205"/>
      <c r="K139" s="2"/>
    </row>
    <row r="140" spans="1:11" x14ac:dyDescent="0.3">
      <c r="A140" s="203"/>
      <c r="B140" s="204"/>
      <c r="C140" s="204"/>
      <c r="D140" s="204"/>
      <c r="E140" s="204"/>
      <c r="F140" s="204"/>
      <c r="G140" s="204"/>
      <c r="H140" s="204"/>
      <c r="I140" s="204"/>
      <c r="J140" s="205"/>
      <c r="K140" s="2"/>
    </row>
    <row r="141" spans="1:11" x14ac:dyDescent="0.3">
      <c r="A141" s="203"/>
      <c r="B141" s="204"/>
      <c r="C141" s="204"/>
      <c r="D141" s="204"/>
      <c r="E141" s="204"/>
      <c r="F141" s="204"/>
      <c r="G141" s="204"/>
      <c r="H141" s="204"/>
      <c r="I141" s="204"/>
      <c r="J141" s="205"/>
      <c r="K141" s="2"/>
    </row>
    <row r="142" spans="1:11" x14ac:dyDescent="0.3">
      <c r="A142" s="203"/>
      <c r="B142" s="204"/>
      <c r="C142" s="204"/>
      <c r="D142" s="204"/>
      <c r="E142" s="204"/>
      <c r="F142" s="204"/>
      <c r="G142" s="204"/>
      <c r="H142" s="204"/>
      <c r="I142" s="204"/>
      <c r="J142" s="205"/>
      <c r="K142" s="2"/>
    </row>
    <row r="143" spans="1:11" x14ac:dyDescent="0.3">
      <c r="A143" s="203"/>
      <c r="B143" s="204"/>
      <c r="C143" s="204"/>
      <c r="D143" s="204"/>
      <c r="E143" s="204"/>
      <c r="F143" s="204"/>
      <c r="G143" s="204"/>
      <c r="H143" s="204"/>
      <c r="I143" s="204"/>
      <c r="J143" s="205"/>
      <c r="K143" s="2"/>
    </row>
    <row r="144" spans="1:11" x14ac:dyDescent="0.3">
      <c r="A144" s="203"/>
      <c r="B144" s="204"/>
      <c r="C144" s="204"/>
      <c r="D144" s="204"/>
      <c r="E144" s="204"/>
      <c r="F144" s="204"/>
      <c r="G144" s="204"/>
      <c r="H144" s="204"/>
      <c r="I144" s="204"/>
      <c r="J144" s="205"/>
      <c r="K144" s="2"/>
    </row>
    <row r="145" spans="1:11" x14ac:dyDescent="0.3">
      <c r="A145" s="203"/>
      <c r="B145" s="204"/>
      <c r="C145" s="204"/>
      <c r="D145" s="204"/>
      <c r="E145" s="204"/>
      <c r="F145" s="204"/>
      <c r="G145" s="204"/>
      <c r="H145" s="204"/>
      <c r="I145" s="204"/>
      <c r="J145" s="205"/>
      <c r="K145" s="2"/>
    </row>
    <row r="146" spans="1:11" x14ac:dyDescent="0.3">
      <c r="A146" s="203"/>
      <c r="B146" s="204"/>
      <c r="C146" s="204"/>
      <c r="D146" s="204"/>
      <c r="E146" s="204"/>
      <c r="F146" s="204"/>
      <c r="G146" s="204"/>
      <c r="H146" s="204"/>
      <c r="I146" s="204"/>
      <c r="J146" s="205"/>
      <c r="K146" s="2"/>
    </row>
    <row r="147" spans="1:11" x14ac:dyDescent="0.3">
      <c r="A147" s="203"/>
      <c r="B147" s="204"/>
      <c r="C147" s="204"/>
      <c r="D147" s="204"/>
      <c r="E147" s="204"/>
      <c r="F147" s="204"/>
      <c r="G147" s="204"/>
      <c r="H147" s="204"/>
      <c r="I147" s="204"/>
      <c r="J147" s="205"/>
      <c r="K147" s="2"/>
    </row>
    <row r="148" spans="1:11" x14ac:dyDescent="0.3">
      <c r="A148" s="203"/>
      <c r="B148" s="204"/>
      <c r="C148" s="204"/>
      <c r="D148" s="204"/>
      <c r="E148" s="204"/>
      <c r="F148" s="204"/>
      <c r="G148" s="204"/>
      <c r="H148" s="204"/>
      <c r="I148" s="204"/>
      <c r="J148" s="205"/>
      <c r="K148" s="2"/>
    </row>
    <row r="149" spans="1:11" x14ac:dyDescent="0.3">
      <c r="A149" s="206"/>
      <c r="B149" s="207"/>
      <c r="C149" s="207"/>
      <c r="D149" s="207"/>
      <c r="E149" s="207"/>
      <c r="F149" s="207"/>
      <c r="G149" s="207"/>
      <c r="H149" s="207"/>
      <c r="I149" s="207"/>
      <c r="J149" s="208"/>
      <c r="K149" s="2"/>
    </row>
    <row r="150" spans="1:11" ht="15" thickBot="1" x14ac:dyDescent="0.35">
      <c r="A150" s="209"/>
      <c r="B150" s="210"/>
      <c r="C150" s="210"/>
      <c r="D150" s="210"/>
      <c r="E150" s="210"/>
      <c r="F150" s="210"/>
      <c r="G150" s="210"/>
      <c r="H150" s="210"/>
      <c r="I150" s="210"/>
      <c r="J150" s="211"/>
      <c r="K150" s="2"/>
    </row>
    <row r="151" spans="1:11" x14ac:dyDescent="0.3">
      <c r="I151" s="2"/>
      <c r="J151" s="2"/>
      <c r="K151" s="2"/>
    </row>
    <row r="152" spans="1:11" x14ac:dyDescent="0.3">
      <c r="I152" s="2"/>
      <c r="J152" s="2"/>
      <c r="K152" s="2"/>
    </row>
    <row r="153" spans="1:11" x14ac:dyDescent="0.3">
      <c r="I153" s="2"/>
      <c r="J153" s="2"/>
      <c r="K153" s="2"/>
    </row>
    <row r="154" spans="1:11" x14ac:dyDescent="0.3">
      <c r="I154" s="2"/>
      <c r="J154" s="2"/>
      <c r="K154" s="2"/>
    </row>
    <row r="155" spans="1:11" x14ac:dyDescent="0.3">
      <c r="I155" s="2"/>
      <c r="J155" s="2"/>
      <c r="K155" s="2"/>
    </row>
    <row r="156" spans="1:11" x14ac:dyDescent="0.3">
      <c r="I156" s="2"/>
      <c r="J156" s="2"/>
      <c r="K156" s="2"/>
    </row>
  </sheetData>
  <sheetProtection selectLockedCells="1"/>
  <mergeCells count="116">
    <mergeCell ref="Q3:Z11"/>
    <mergeCell ref="A4:C4"/>
    <mergeCell ref="D4:G4"/>
    <mergeCell ref="A5:C5"/>
    <mergeCell ref="D5:G5"/>
    <mergeCell ref="A6:C6"/>
    <mergeCell ref="D6:G6"/>
    <mergeCell ref="A7:C7"/>
    <mergeCell ref="D7:G7"/>
    <mergeCell ref="A8:C8"/>
    <mergeCell ref="D8:G8"/>
    <mergeCell ref="A9:C9"/>
    <mergeCell ref="D9:G9"/>
    <mergeCell ref="L9:N9"/>
    <mergeCell ref="A1:G2"/>
    <mergeCell ref="H1:J11"/>
    <mergeCell ref="A3:C3"/>
    <mergeCell ref="D3:G3"/>
    <mergeCell ref="A36:J38"/>
    <mergeCell ref="A13:J20"/>
    <mergeCell ref="A21:J21"/>
    <mergeCell ref="A22:D22"/>
    <mergeCell ref="A25:J28"/>
    <mergeCell ref="A29:J29"/>
    <mergeCell ref="A30:D30"/>
    <mergeCell ref="A10:C10"/>
    <mergeCell ref="D10:G10"/>
    <mergeCell ref="A11:C11"/>
    <mergeCell ref="D11:G11"/>
    <mergeCell ref="A12:J12"/>
    <mergeCell ref="A43:D43"/>
    <mergeCell ref="E43:F43"/>
    <mergeCell ref="A44:D44"/>
    <mergeCell ref="E44:F44"/>
    <mergeCell ref="A45:D45"/>
    <mergeCell ref="E45:F45"/>
    <mergeCell ref="A39:J39"/>
    <mergeCell ref="A40:D40"/>
    <mergeCell ref="A41:D41"/>
    <mergeCell ref="E41:F41"/>
    <mergeCell ref="A42:D42"/>
    <mergeCell ref="E42:F42"/>
    <mergeCell ref="A50:D50"/>
    <mergeCell ref="E50:F50"/>
    <mergeCell ref="A51:D51"/>
    <mergeCell ref="E51:F51"/>
    <mergeCell ref="A52:D52"/>
    <mergeCell ref="E52:F52"/>
    <mergeCell ref="A46:D46"/>
    <mergeCell ref="E46:F46"/>
    <mergeCell ref="A47:D47"/>
    <mergeCell ref="A48:D48"/>
    <mergeCell ref="E48:F48"/>
    <mergeCell ref="A49:D49"/>
    <mergeCell ref="E49:F49"/>
    <mergeCell ref="A56:D56"/>
    <mergeCell ref="E56:F56"/>
    <mergeCell ref="A57:D57"/>
    <mergeCell ref="A58:D58"/>
    <mergeCell ref="E58:F58"/>
    <mergeCell ref="A59:D59"/>
    <mergeCell ref="E59:F59"/>
    <mergeCell ref="A53:D53"/>
    <mergeCell ref="E53:F53"/>
    <mergeCell ref="A54:D54"/>
    <mergeCell ref="E54:F54"/>
    <mergeCell ref="A55:D55"/>
    <mergeCell ref="E55:F55"/>
    <mergeCell ref="A99:B109"/>
    <mergeCell ref="C99:D109"/>
    <mergeCell ref="E99:F109"/>
    <mergeCell ref="G99:H109"/>
    <mergeCell ref="I72:J72"/>
    <mergeCell ref="A65:D65"/>
    <mergeCell ref="A66:D66"/>
    <mergeCell ref="A67:D67"/>
    <mergeCell ref="A60:D60"/>
    <mergeCell ref="E60:F60"/>
    <mergeCell ref="A61:D61"/>
    <mergeCell ref="A62:D62"/>
    <mergeCell ref="A63:D63"/>
    <mergeCell ref="A64:D64"/>
    <mergeCell ref="G85:H85"/>
    <mergeCell ref="I85:J85"/>
    <mergeCell ref="A68:G70"/>
    <mergeCell ref="H68:I68"/>
    <mergeCell ref="H69:I69"/>
    <mergeCell ref="A71:J71"/>
    <mergeCell ref="A72:B72"/>
    <mergeCell ref="C72:D72"/>
    <mergeCell ref="E72:F72"/>
    <mergeCell ref="G72:H72"/>
    <mergeCell ref="I99:J109"/>
    <mergeCell ref="A110:J110"/>
    <mergeCell ref="A111:J123"/>
    <mergeCell ref="A124:J136"/>
    <mergeCell ref="A137:J150"/>
    <mergeCell ref="H35:I35"/>
    <mergeCell ref="A86:B96"/>
    <mergeCell ref="C86:D96"/>
    <mergeCell ref="E86:F96"/>
    <mergeCell ref="G86:H96"/>
    <mergeCell ref="I86:J96"/>
    <mergeCell ref="A98:B98"/>
    <mergeCell ref="C98:D98"/>
    <mergeCell ref="E98:F98"/>
    <mergeCell ref="G98:H98"/>
    <mergeCell ref="I98:J98"/>
    <mergeCell ref="A73:B83"/>
    <mergeCell ref="C73:D83"/>
    <mergeCell ref="E73:F83"/>
    <mergeCell ref="G73:H83"/>
    <mergeCell ref="I73:J83"/>
    <mergeCell ref="A85:B85"/>
    <mergeCell ref="C85:D85"/>
    <mergeCell ref="E85:F85"/>
  </mergeCells>
  <conditionalFormatting sqref="A31:J32">
    <cfRule type="expression" dxfId="5" priority="5">
      <formula>$H$23=0</formula>
    </cfRule>
  </conditionalFormatting>
  <conditionalFormatting sqref="A33:J34">
    <cfRule type="expression" dxfId="4" priority="4">
      <formula>$H$24=0</formula>
    </cfRule>
  </conditionalFormatting>
  <pageMargins left="0.23622047244094491" right="0.15748031496062992" top="0.55118110236220474" bottom="0.55118110236220474" header="0.31496062992125984" footer="0.19685039370078741"/>
  <pageSetup paperSize="9" scale="90" fitToHeight="4" orientation="portrait" r:id="rId1"/>
  <headerFooter>
    <oddFooter>&amp;C&amp;"-,Vet"&amp;14Deadline bestellingen:  3 maart 2016
Deadline aanleveren bestanden printwerk: 26 februari 2016</oddFooter>
  </headerFooter>
  <rowBreaks count="3" manualBreakCount="3">
    <brk id="38" max="9" man="1"/>
    <brk id="70" max="9" man="1"/>
    <brk id="109" max="9" man="1"/>
  </rowBreaks>
  <colBreaks count="1" manualBreakCount="1">
    <brk id="21" min="6" max="4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168"/>
  <sheetViews>
    <sheetView topLeftCell="A26" zoomScaleNormal="100" zoomScaleSheetLayoutView="85" workbookViewId="0">
      <selection activeCell="A19" sqref="A19:U50"/>
    </sheetView>
  </sheetViews>
  <sheetFormatPr defaultColWidth="9.109375" defaultRowHeight="14.4" x14ac:dyDescent="0.3"/>
  <cols>
    <col min="1" max="4" width="11.6640625" style="2" customWidth="1"/>
    <col min="5" max="8" width="10.6640625" style="2" customWidth="1"/>
    <col min="9" max="10" width="10.6640625" style="1" customWidth="1"/>
    <col min="11" max="11" width="3.44140625" style="1" customWidth="1"/>
    <col min="12" max="12" width="14.5546875" style="2" customWidth="1"/>
    <col min="13" max="13" width="11.88671875" style="2" customWidth="1"/>
    <col min="14" max="14" width="8.109375" style="2" customWidth="1"/>
    <col min="15" max="15" width="11" style="2" customWidth="1"/>
    <col min="16" max="16" width="7.6640625" style="2" customWidth="1"/>
    <col min="17" max="17" width="8.5546875" style="2" customWidth="1"/>
    <col min="18" max="18" width="10.109375" style="2" customWidth="1"/>
    <col min="19" max="19" width="8.44140625" style="2" customWidth="1"/>
    <col min="20" max="20" width="12.109375" style="2" customWidth="1"/>
    <col min="21" max="21" width="12.6640625" style="2" customWidth="1"/>
    <col min="22" max="22" width="3.44140625" style="2" customWidth="1"/>
    <col min="23" max="23" width="9.88671875" style="2" customWidth="1"/>
    <col min="24" max="26" width="9.109375" style="2" customWidth="1"/>
    <col min="27" max="27" width="17" style="2" customWidth="1"/>
    <col min="28" max="29" width="9.5546875" style="2" customWidth="1"/>
    <col min="30" max="31" width="9.109375" style="2" customWidth="1"/>
    <col min="32" max="16384" width="9.109375" style="2"/>
  </cols>
  <sheetData>
    <row r="1" spans="1:20" ht="15" customHeight="1" x14ac:dyDescent="0.3">
      <c r="A1" s="328" t="s">
        <v>116</v>
      </c>
      <c r="B1" s="329"/>
      <c r="C1" s="329"/>
      <c r="D1" s="329"/>
      <c r="E1" s="329"/>
      <c r="F1" s="329"/>
      <c r="G1" s="330"/>
      <c r="H1" s="334"/>
      <c r="I1" s="335"/>
      <c r="J1" s="336"/>
      <c r="K1" s="18"/>
    </row>
    <row r="2" spans="1:20" ht="15" customHeight="1" thickBot="1" x14ac:dyDescent="0.35">
      <c r="A2" s="331"/>
      <c r="B2" s="332"/>
      <c r="C2" s="332"/>
      <c r="D2" s="332"/>
      <c r="E2" s="332"/>
      <c r="F2" s="332"/>
      <c r="G2" s="333"/>
      <c r="H2" s="337"/>
      <c r="I2" s="338"/>
      <c r="J2" s="339"/>
      <c r="K2" s="18"/>
    </row>
    <row r="3" spans="1:20" ht="18" customHeight="1" x14ac:dyDescent="0.3">
      <c r="A3" s="340" t="s">
        <v>0</v>
      </c>
      <c r="B3" s="341"/>
      <c r="C3" s="341"/>
      <c r="D3" s="365"/>
      <c r="E3" s="365"/>
      <c r="F3" s="365"/>
      <c r="G3" s="366"/>
      <c r="H3" s="337"/>
      <c r="I3" s="338"/>
      <c r="J3" s="339"/>
      <c r="K3" s="18"/>
    </row>
    <row r="4" spans="1:20" ht="18" customHeight="1" x14ac:dyDescent="0.3">
      <c r="A4" s="297" t="s">
        <v>1</v>
      </c>
      <c r="B4" s="298"/>
      <c r="C4" s="298"/>
      <c r="D4" s="363"/>
      <c r="E4" s="363"/>
      <c r="F4" s="363"/>
      <c r="G4" s="364"/>
      <c r="H4" s="337"/>
      <c r="I4" s="338"/>
      <c r="J4" s="339"/>
      <c r="K4" s="18"/>
    </row>
    <row r="5" spans="1:20" ht="18" customHeight="1" x14ac:dyDescent="0.3">
      <c r="A5" s="297" t="s">
        <v>5</v>
      </c>
      <c r="B5" s="298"/>
      <c r="C5" s="298"/>
      <c r="D5" s="363"/>
      <c r="E5" s="363"/>
      <c r="F5" s="363"/>
      <c r="G5" s="364"/>
      <c r="H5" s="337"/>
      <c r="I5" s="338"/>
      <c r="J5" s="339"/>
      <c r="K5" s="18"/>
    </row>
    <row r="6" spans="1:20" ht="18" customHeight="1" thickBot="1" x14ac:dyDescent="0.35">
      <c r="A6" s="297" t="s">
        <v>6</v>
      </c>
      <c r="B6" s="298"/>
      <c r="C6" s="298"/>
      <c r="D6" s="363"/>
      <c r="E6" s="363"/>
      <c r="F6" s="363"/>
      <c r="G6" s="364"/>
      <c r="H6" s="337"/>
      <c r="I6" s="338"/>
      <c r="J6" s="339"/>
      <c r="K6" s="18"/>
    </row>
    <row r="7" spans="1:20" ht="18" customHeight="1" thickBot="1" x14ac:dyDescent="0.35">
      <c r="A7" s="297" t="s">
        <v>7</v>
      </c>
      <c r="B7" s="298"/>
      <c r="C7" s="298"/>
      <c r="D7" s="363"/>
      <c r="E7" s="363"/>
      <c r="F7" s="363"/>
      <c r="G7" s="364"/>
      <c r="H7" s="337"/>
      <c r="I7" s="338"/>
      <c r="J7" s="339"/>
      <c r="K7" s="18"/>
      <c r="L7" s="19" t="s">
        <v>41</v>
      </c>
      <c r="M7" s="20"/>
      <c r="N7" s="21">
        <v>0</v>
      </c>
    </row>
    <row r="8" spans="1:20" ht="18" customHeight="1" thickBot="1" x14ac:dyDescent="0.35">
      <c r="A8" s="297" t="s">
        <v>8</v>
      </c>
      <c r="B8" s="298"/>
      <c r="C8" s="298"/>
      <c r="D8" s="363"/>
      <c r="E8" s="363"/>
      <c r="F8" s="363"/>
      <c r="G8" s="364"/>
      <c r="H8" s="337"/>
      <c r="I8" s="338"/>
      <c r="J8" s="339"/>
      <c r="K8" s="18"/>
      <c r="L8" s="19" t="s">
        <v>62</v>
      </c>
      <c r="M8" s="20"/>
      <c r="N8" s="21">
        <v>0</v>
      </c>
    </row>
    <row r="9" spans="1:20" ht="18" customHeight="1" x14ac:dyDescent="0.3">
      <c r="A9" s="297" t="s">
        <v>61</v>
      </c>
      <c r="B9" s="298"/>
      <c r="C9" s="298"/>
      <c r="D9" s="363"/>
      <c r="E9" s="363"/>
      <c r="F9" s="363"/>
      <c r="G9" s="364"/>
      <c r="H9" s="337"/>
      <c r="I9" s="338"/>
      <c r="J9" s="339"/>
      <c r="K9" s="18"/>
      <c r="L9" s="294" t="s">
        <v>31</v>
      </c>
      <c r="M9" s="295"/>
      <c r="N9" s="296"/>
    </row>
    <row r="10" spans="1:20" ht="18" customHeight="1" x14ac:dyDescent="0.3">
      <c r="A10" s="297" t="s">
        <v>2</v>
      </c>
      <c r="B10" s="298"/>
      <c r="C10" s="298"/>
      <c r="D10" s="363"/>
      <c r="E10" s="363"/>
      <c r="F10" s="363"/>
      <c r="G10" s="364"/>
      <c r="H10" s="337"/>
      <c r="I10" s="338"/>
      <c r="J10" s="339"/>
      <c r="K10" s="18"/>
      <c r="L10" s="23" t="s">
        <v>91</v>
      </c>
      <c r="M10" s="13"/>
      <c r="N10" s="24">
        <v>24</v>
      </c>
    </row>
    <row r="11" spans="1:20" ht="18" customHeight="1" thickBot="1" x14ac:dyDescent="0.35">
      <c r="A11" s="299" t="s">
        <v>7</v>
      </c>
      <c r="B11" s="300"/>
      <c r="C11" s="300"/>
      <c r="D11" s="367"/>
      <c r="E11" s="367"/>
      <c r="F11" s="367"/>
      <c r="G11" s="368"/>
      <c r="H11" s="337"/>
      <c r="I11" s="338"/>
      <c r="J11" s="339"/>
      <c r="K11" s="18"/>
      <c r="L11" s="25" t="s">
        <v>37</v>
      </c>
      <c r="M11" s="5"/>
      <c r="N11" s="26">
        <v>38</v>
      </c>
    </row>
    <row r="12" spans="1:20" ht="15" customHeight="1" x14ac:dyDescent="0.3">
      <c r="A12" s="304" t="s">
        <v>115</v>
      </c>
      <c r="B12" s="305"/>
      <c r="C12" s="305"/>
      <c r="D12" s="305"/>
      <c r="E12" s="305"/>
      <c r="F12" s="305"/>
      <c r="G12" s="305"/>
      <c r="H12" s="305"/>
      <c r="I12" s="305"/>
      <c r="J12" s="306"/>
      <c r="K12" s="18"/>
    </row>
    <row r="13" spans="1:20" ht="15.75" customHeight="1" x14ac:dyDescent="0.3">
      <c r="A13" s="307"/>
      <c r="B13" s="308"/>
      <c r="C13" s="308"/>
      <c r="D13" s="308"/>
      <c r="E13" s="308"/>
      <c r="F13" s="308"/>
      <c r="G13" s="308"/>
      <c r="H13" s="308"/>
      <c r="I13" s="308"/>
      <c r="J13" s="309"/>
      <c r="K13" s="18"/>
    </row>
    <row r="14" spans="1:20" ht="15" customHeight="1" x14ac:dyDescent="0.3">
      <c r="A14" s="307"/>
      <c r="B14" s="308"/>
      <c r="C14" s="308"/>
      <c r="D14" s="308"/>
      <c r="E14" s="308"/>
      <c r="F14" s="308"/>
      <c r="G14" s="308"/>
      <c r="H14" s="308"/>
      <c r="I14" s="308"/>
      <c r="J14" s="309"/>
      <c r="K14" s="18"/>
      <c r="O14" s="22"/>
      <c r="P14" s="22"/>
      <c r="Q14" s="22"/>
      <c r="R14" s="22"/>
      <c r="S14" s="22"/>
      <c r="T14" s="52"/>
    </row>
    <row r="15" spans="1:20" ht="15" customHeight="1" x14ac:dyDescent="0.3">
      <c r="A15" s="307"/>
      <c r="B15" s="308"/>
      <c r="C15" s="308"/>
      <c r="D15" s="308"/>
      <c r="E15" s="308"/>
      <c r="F15" s="308"/>
      <c r="G15" s="308"/>
      <c r="H15" s="308"/>
      <c r="I15" s="308"/>
      <c r="J15" s="309"/>
      <c r="K15" s="47"/>
      <c r="O15" s="22"/>
      <c r="P15" s="22"/>
      <c r="Q15" s="22"/>
      <c r="R15" s="22"/>
      <c r="S15" s="22"/>
      <c r="T15" s="52"/>
    </row>
    <row r="16" spans="1:20" ht="15" customHeight="1" x14ac:dyDescent="0.3">
      <c r="A16" s="307"/>
      <c r="B16" s="308"/>
      <c r="C16" s="308"/>
      <c r="D16" s="308"/>
      <c r="E16" s="308"/>
      <c r="F16" s="308"/>
      <c r="G16" s="308"/>
      <c r="H16" s="308"/>
      <c r="I16" s="308"/>
      <c r="J16" s="309"/>
      <c r="K16" s="47"/>
      <c r="O16" s="22"/>
      <c r="P16" s="22"/>
      <c r="Q16" s="22"/>
      <c r="R16" s="22"/>
      <c r="S16" s="22"/>
      <c r="T16" s="52"/>
    </row>
    <row r="17" spans="1:29" ht="15" customHeight="1" thickBot="1" x14ac:dyDescent="0.35">
      <c r="A17" s="307"/>
      <c r="B17" s="308"/>
      <c r="C17" s="308"/>
      <c r="D17" s="308"/>
      <c r="E17" s="308"/>
      <c r="F17" s="308"/>
      <c r="G17" s="308"/>
      <c r="H17" s="308"/>
      <c r="I17" s="308"/>
      <c r="J17" s="309"/>
      <c r="K17" s="103"/>
      <c r="O17" s="22"/>
      <c r="P17" s="22"/>
      <c r="Q17" s="22"/>
      <c r="R17" s="22"/>
      <c r="S17" s="22"/>
      <c r="T17" s="52"/>
    </row>
    <row r="18" spans="1:29" ht="15" customHeight="1" thickBot="1" x14ac:dyDescent="0.35">
      <c r="A18" s="310"/>
      <c r="B18" s="311"/>
      <c r="C18" s="311"/>
      <c r="D18" s="311"/>
      <c r="E18" s="311"/>
      <c r="F18" s="311"/>
      <c r="G18" s="311"/>
      <c r="H18" s="311"/>
      <c r="I18" s="311"/>
      <c r="J18" s="312"/>
      <c r="K18" s="18"/>
      <c r="L18" s="371" t="s">
        <v>52</v>
      </c>
      <c r="M18" s="372"/>
      <c r="N18" s="372"/>
      <c r="O18" s="372"/>
      <c r="P18" s="372"/>
      <c r="Q18" s="372"/>
      <c r="R18" s="372"/>
      <c r="S18" s="372"/>
      <c r="T18" s="372"/>
      <c r="U18" s="373"/>
      <c r="W18" s="371" t="s">
        <v>51</v>
      </c>
      <c r="X18" s="372"/>
      <c r="Y18" s="372"/>
      <c r="Z18" s="372"/>
      <c r="AA18" s="372"/>
      <c r="AB18" s="372"/>
      <c r="AC18" s="373"/>
    </row>
    <row r="19" spans="1:29" ht="15" customHeight="1" x14ac:dyDescent="0.3">
      <c r="A19" s="301" t="s">
        <v>11</v>
      </c>
      <c r="B19" s="302"/>
      <c r="C19" s="302"/>
      <c r="D19" s="302"/>
      <c r="E19" s="49" t="s">
        <v>15</v>
      </c>
      <c r="F19" s="10"/>
      <c r="G19" s="49" t="s">
        <v>14</v>
      </c>
      <c r="H19" s="49" t="s">
        <v>3</v>
      </c>
      <c r="I19" s="11" t="s">
        <v>10</v>
      </c>
      <c r="J19" s="14" t="s">
        <v>4</v>
      </c>
      <c r="K19" s="18"/>
      <c r="L19" s="27" t="s">
        <v>48</v>
      </c>
      <c r="M19" s="28" t="s">
        <v>38</v>
      </c>
      <c r="N19" s="28" t="s">
        <v>96</v>
      </c>
      <c r="O19" s="28" t="s">
        <v>40</v>
      </c>
      <c r="P19" s="28" t="s">
        <v>97</v>
      </c>
      <c r="Q19" s="28" t="s">
        <v>76</v>
      </c>
      <c r="R19" s="28" t="s">
        <v>75</v>
      </c>
      <c r="S19" s="28" t="s">
        <v>42</v>
      </c>
      <c r="T19" s="28" t="s">
        <v>30</v>
      </c>
      <c r="U19" s="29" t="s">
        <v>39</v>
      </c>
      <c r="W19" s="30" t="s">
        <v>45</v>
      </c>
      <c r="X19" s="31" t="s">
        <v>50</v>
      </c>
      <c r="Y19" s="31" t="s">
        <v>55</v>
      </c>
      <c r="Z19" s="31" t="s">
        <v>57</v>
      </c>
      <c r="AA19" s="31" t="s">
        <v>56</v>
      </c>
      <c r="AB19" s="31" t="s">
        <v>46</v>
      </c>
      <c r="AC19" s="32" t="s">
        <v>47</v>
      </c>
    </row>
    <row r="20" spans="1:29" x14ac:dyDescent="0.3">
      <c r="A20" s="276" t="s">
        <v>32</v>
      </c>
      <c r="B20" s="277"/>
      <c r="C20" s="277"/>
      <c r="D20" s="277"/>
      <c r="E20" s="213" t="s">
        <v>35</v>
      </c>
      <c r="F20" s="213"/>
      <c r="G20" s="48" t="s">
        <v>25</v>
      </c>
      <c r="H20" s="9">
        <v>0</v>
      </c>
      <c r="I20" s="12">
        <f>_xlfn.CEILING.PRECISE(T20,0.25)</f>
        <v>105.75</v>
      </c>
      <c r="J20" s="15">
        <f>H20*I20</f>
        <v>0</v>
      </c>
      <c r="K20" s="18"/>
      <c r="L20" s="33">
        <v>55</v>
      </c>
      <c r="M20" s="34">
        <v>55</v>
      </c>
      <c r="N20" s="35">
        <v>0.3</v>
      </c>
      <c r="O20" s="35">
        <v>0.5</v>
      </c>
      <c r="P20" s="35">
        <v>1.3</v>
      </c>
      <c r="Q20" s="36" t="s">
        <v>44</v>
      </c>
      <c r="R20" s="36" t="s">
        <v>44</v>
      </c>
      <c r="S20" s="36" t="str">
        <f>IF(L20="","",IF(OR(Q20="ja",R20="ja"),"Nee","Ja"))</f>
        <v>Ja</v>
      </c>
      <c r="T20" s="34">
        <f t="shared" ref="T20:T39" si="0">IF(S20="Ja",((((M20-(M20*$N$7))+(N20*$N$10)+(O20*$N$11))*P20)*($N$8+1)),(((M20)+(N20*$N$10)+(O20*$N$11))*P20)*($N$8+1))</f>
        <v>105.56</v>
      </c>
      <c r="U20" s="37"/>
      <c r="W20" s="33">
        <v>80</v>
      </c>
      <c r="X20" s="34"/>
      <c r="Y20" s="34"/>
      <c r="Z20" s="34"/>
      <c r="AA20" s="34"/>
      <c r="AB20" s="34">
        <f t="shared" ref="AB20:AB31" si="1">T20</f>
        <v>105.56</v>
      </c>
      <c r="AC20" s="24">
        <f t="shared" ref="AC20:AC31" si="2">IF(SUM($W20:$AA20)=0,0,SUM($W20:$AA20)-$AB20)</f>
        <v>-25.560000000000002</v>
      </c>
    </row>
    <row r="21" spans="1:29" x14ac:dyDescent="0.3">
      <c r="A21" s="276" t="s">
        <v>33</v>
      </c>
      <c r="B21" s="277"/>
      <c r="C21" s="277"/>
      <c r="D21" s="277"/>
      <c r="E21" s="213" t="s">
        <v>36</v>
      </c>
      <c r="F21" s="213"/>
      <c r="G21" s="48" t="s">
        <v>25</v>
      </c>
      <c r="H21" s="9">
        <v>0</v>
      </c>
      <c r="I21" s="12">
        <f t="shared" ref="I21:I40" si="3">_xlfn.CEILING.PRECISE(T21,0.25)</f>
        <v>103</v>
      </c>
      <c r="J21" s="15">
        <f>H21*I21</f>
        <v>0</v>
      </c>
      <c r="K21" s="18"/>
      <c r="L21" s="33">
        <v>53</v>
      </c>
      <c r="M21" s="34">
        <v>53</v>
      </c>
      <c r="N21" s="35">
        <v>0.3</v>
      </c>
      <c r="O21" s="35">
        <v>0.5</v>
      </c>
      <c r="P21" s="35">
        <v>1.3</v>
      </c>
      <c r="Q21" s="36" t="s">
        <v>44</v>
      </c>
      <c r="R21" s="36" t="s">
        <v>44</v>
      </c>
      <c r="S21" s="36" t="str">
        <f t="shared" ref="S21:S39" si="4">IF(L21="","",IF(OR(Q21="ja",R21="ja"),"Nee","Ja"))</f>
        <v>Ja</v>
      </c>
      <c r="T21" s="34">
        <f t="shared" si="0"/>
        <v>102.96000000000001</v>
      </c>
      <c r="U21" s="37"/>
      <c r="W21" s="33">
        <v>80</v>
      </c>
      <c r="X21" s="34"/>
      <c r="Y21" s="34"/>
      <c r="Z21" s="34"/>
      <c r="AA21" s="34"/>
      <c r="AB21" s="34">
        <f t="shared" si="1"/>
        <v>102.96000000000001</v>
      </c>
      <c r="AC21" s="24">
        <f t="shared" si="2"/>
        <v>-22.960000000000008</v>
      </c>
    </row>
    <row r="22" spans="1:29" ht="30" customHeight="1" x14ac:dyDescent="0.3">
      <c r="A22" s="276" t="s">
        <v>58</v>
      </c>
      <c r="B22" s="277"/>
      <c r="C22" s="277"/>
      <c r="D22" s="277"/>
      <c r="E22" s="213" t="s">
        <v>19</v>
      </c>
      <c r="F22" s="213"/>
      <c r="G22" s="48" t="s">
        <v>12</v>
      </c>
      <c r="H22" s="9">
        <v>0</v>
      </c>
      <c r="I22" s="12">
        <f t="shared" si="3"/>
        <v>96</v>
      </c>
      <c r="J22" s="15">
        <f t="shared" ref="J22:J38" si="5">H22*I22</f>
        <v>0</v>
      </c>
      <c r="K22" s="18"/>
      <c r="L22" s="33">
        <v>47.5</v>
      </c>
      <c r="M22" s="34">
        <v>47.5</v>
      </c>
      <c r="N22" s="35">
        <v>0.7</v>
      </c>
      <c r="O22" s="35">
        <v>0.25</v>
      </c>
      <c r="P22" s="35">
        <v>1.3</v>
      </c>
      <c r="Q22" s="36" t="s">
        <v>44</v>
      </c>
      <c r="R22" s="36" t="s">
        <v>44</v>
      </c>
      <c r="S22" s="36" t="str">
        <f t="shared" si="4"/>
        <v>Ja</v>
      </c>
      <c r="T22" s="34">
        <f t="shared" si="0"/>
        <v>95.94</v>
      </c>
      <c r="U22" s="37"/>
      <c r="W22" s="33"/>
      <c r="X22" s="34"/>
      <c r="Y22" s="34"/>
      <c r="Z22" s="34"/>
      <c r="AA22" s="34"/>
      <c r="AB22" s="34">
        <f t="shared" si="1"/>
        <v>95.94</v>
      </c>
      <c r="AC22" s="24">
        <f t="shared" si="2"/>
        <v>0</v>
      </c>
    </row>
    <row r="23" spans="1:29" ht="30" customHeight="1" x14ac:dyDescent="0.3">
      <c r="A23" s="276" t="s">
        <v>58</v>
      </c>
      <c r="B23" s="277"/>
      <c r="C23" s="277"/>
      <c r="D23" s="277"/>
      <c r="E23" s="213" t="s">
        <v>19</v>
      </c>
      <c r="F23" s="213"/>
      <c r="G23" s="48" t="s">
        <v>13</v>
      </c>
      <c r="H23" s="9">
        <v>0</v>
      </c>
      <c r="I23" s="12">
        <f t="shared" si="3"/>
        <v>96</v>
      </c>
      <c r="J23" s="15">
        <f t="shared" si="5"/>
        <v>0</v>
      </c>
      <c r="K23" s="18"/>
      <c r="L23" s="33">
        <v>57.5</v>
      </c>
      <c r="M23" s="34">
        <v>47.5</v>
      </c>
      <c r="N23" s="35">
        <v>0.7</v>
      </c>
      <c r="O23" s="35">
        <v>0.25</v>
      </c>
      <c r="P23" s="35">
        <v>1.3</v>
      </c>
      <c r="Q23" s="36" t="s">
        <v>44</v>
      </c>
      <c r="R23" s="36" t="s">
        <v>44</v>
      </c>
      <c r="S23" s="36" t="str">
        <f t="shared" si="4"/>
        <v>Ja</v>
      </c>
      <c r="T23" s="34">
        <f t="shared" si="0"/>
        <v>95.94</v>
      </c>
      <c r="U23" s="37"/>
      <c r="W23" s="33"/>
      <c r="X23" s="34"/>
      <c r="Y23" s="34"/>
      <c r="Z23" s="34"/>
      <c r="AA23" s="34"/>
      <c r="AB23" s="34">
        <f t="shared" si="1"/>
        <v>95.94</v>
      </c>
      <c r="AC23" s="24">
        <f t="shared" si="2"/>
        <v>0</v>
      </c>
    </row>
    <row r="24" spans="1:29" ht="30" customHeight="1" x14ac:dyDescent="0.3">
      <c r="A24" s="276" t="s">
        <v>58</v>
      </c>
      <c r="B24" s="277"/>
      <c r="C24" s="277"/>
      <c r="D24" s="277"/>
      <c r="E24" s="213" t="s">
        <v>20</v>
      </c>
      <c r="F24" s="213"/>
      <c r="G24" s="48" t="s">
        <v>12</v>
      </c>
      <c r="H24" s="9">
        <v>0</v>
      </c>
      <c r="I24" s="12">
        <f t="shared" si="3"/>
        <v>141.75</v>
      </c>
      <c r="J24" s="15">
        <f t="shared" si="5"/>
        <v>0</v>
      </c>
      <c r="K24" s="18"/>
      <c r="L24" s="33">
        <v>85</v>
      </c>
      <c r="M24" s="34">
        <v>85</v>
      </c>
      <c r="N24" s="35">
        <v>0.6</v>
      </c>
      <c r="O24" s="35">
        <v>0.25</v>
      </c>
      <c r="P24" s="35">
        <v>1.3</v>
      </c>
      <c r="Q24" s="36" t="s">
        <v>44</v>
      </c>
      <c r="R24" s="36" t="s">
        <v>44</v>
      </c>
      <c r="S24" s="36" t="str">
        <f t="shared" si="4"/>
        <v>Ja</v>
      </c>
      <c r="T24" s="34">
        <f t="shared" si="0"/>
        <v>141.57000000000002</v>
      </c>
      <c r="U24" s="37"/>
      <c r="W24" s="33"/>
      <c r="X24" s="34"/>
      <c r="Y24" s="34"/>
      <c r="Z24" s="34"/>
      <c r="AA24" s="34"/>
      <c r="AB24" s="34">
        <f t="shared" si="1"/>
        <v>141.57000000000002</v>
      </c>
      <c r="AC24" s="24">
        <f t="shared" si="2"/>
        <v>0</v>
      </c>
    </row>
    <row r="25" spans="1:29" ht="30" customHeight="1" x14ac:dyDescent="0.3">
      <c r="A25" s="276" t="s">
        <v>59</v>
      </c>
      <c r="B25" s="277"/>
      <c r="C25" s="277"/>
      <c r="D25" s="277"/>
      <c r="E25" s="213" t="s">
        <v>20</v>
      </c>
      <c r="F25" s="213"/>
      <c r="G25" s="48" t="s">
        <v>12</v>
      </c>
      <c r="H25" s="9">
        <v>0</v>
      </c>
      <c r="I25" s="12">
        <f t="shared" si="3"/>
        <v>164.25</v>
      </c>
      <c r="J25" s="15">
        <f t="shared" si="5"/>
        <v>0</v>
      </c>
      <c r="K25" s="18"/>
      <c r="L25" s="33">
        <v>100</v>
      </c>
      <c r="M25" s="34">
        <v>100</v>
      </c>
      <c r="N25" s="35">
        <v>0.7</v>
      </c>
      <c r="O25" s="35">
        <v>0.25</v>
      </c>
      <c r="P25" s="35">
        <v>1.3</v>
      </c>
      <c r="Q25" s="36" t="s">
        <v>44</v>
      </c>
      <c r="R25" s="36" t="s">
        <v>44</v>
      </c>
      <c r="S25" s="36" t="str">
        <f t="shared" si="4"/>
        <v>Ja</v>
      </c>
      <c r="T25" s="34">
        <f t="shared" si="0"/>
        <v>164.19</v>
      </c>
      <c r="U25" s="37"/>
      <c r="W25" s="33"/>
      <c r="X25" s="34"/>
      <c r="Y25" s="34"/>
      <c r="Z25" s="34"/>
      <c r="AA25" s="34"/>
      <c r="AB25" s="34">
        <f t="shared" si="1"/>
        <v>164.19</v>
      </c>
      <c r="AC25" s="24">
        <f t="shared" si="2"/>
        <v>0</v>
      </c>
    </row>
    <row r="26" spans="1:29" ht="30" customHeight="1" x14ac:dyDescent="0.3">
      <c r="A26" s="276" t="s">
        <v>58</v>
      </c>
      <c r="B26" s="277"/>
      <c r="C26" s="277"/>
      <c r="D26" s="277"/>
      <c r="E26" s="48" t="s">
        <v>63</v>
      </c>
      <c r="F26" s="48"/>
      <c r="G26" s="48" t="s">
        <v>25</v>
      </c>
      <c r="H26" s="9">
        <v>0</v>
      </c>
      <c r="I26" s="12">
        <f t="shared" si="3"/>
        <v>90.25</v>
      </c>
      <c r="J26" s="15">
        <f t="shared" si="5"/>
        <v>0</v>
      </c>
      <c r="K26" s="18"/>
      <c r="L26" s="33">
        <v>43</v>
      </c>
      <c r="M26" s="34">
        <v>43</v>
      </c>
      <c r="N26" s="35">
        <v>0.7</v>
      </c>
      <c r="O26" s="35">
        <v>0.25</v>
      </c>
      <c r="P26" s="35">
        <v>1.3</v>
      </c>
      <c r="Q26" s="36" t="s">
        <v>44</v>
      </c>
      <c r="R26" s="36" t="s">
        <v>44</v>
      </c>
      <c r="S26" s="36" t="str">
        <f t="shared" si="4"/>
        <v>Ja</v>
      </c>
      <c r="T26" s="34">
        <f t="shared" si="0"/>
        <v>90.09</v>
      </c>
      <c r="U26" s="37"/>
      <c r="W26" s="33"/>
      <c r="X26" s="34"/>
      <c r="Y26" s="34"/>
      <c r="Z26" s="34"/>
      <c r="AA26" s="34"/>
      <c r="AB26" s="34">
        <f t="shared" si="1"/>
        <v>90.09</v>
      </c>
      <c r="AC26" s="24">
        <f t="shared" si="2"/>
        <v>0</v>
      </c>
    </row>
    <row r="27" spans="1:29" x14ac:dyDescent="0.3">
      <c r="A27" s="276" t="s">
        <v>18</v>
      </c>
      <c r="B27" s="277"/>
      <c r="C27" s="277"/>
      <c r="D27" s="277"/>
      <c r="E27" s="213" t="s">
        <v>21</v>
      </c>
      <c r="F27" s="213"/>
      <c r="G27" s="48" t="s">
        <v>17</v>
      </c>
      <c r="H27" s="9">
        <v>0</v>
      </c>
      <c r="I27" s="12">
        <f t="shared" si="3"/>
        <v>37.5</v>
      </c>
      <c r="J27" s="15">
        <f t="shared" si="5"/>
        <v>0</v>
      </c>
      <c r="K27" s="46"/>
      <c r="L27" s="33">
        <v>37.5</v>
      </c>
      <c r="M27" s="34">
        <v>37.5</v>
      </c>
      <c r="N27" s="35">
        <v>0</v>
      </c>
      <c r="O27" s="35">
        <v>0</v>
      </c>
      <c r="P27" s="35">
        <v>1</v>
      </c>
      <c r="Q27" s="36" t="s">
        <v>44</v>
      </c>
      <c r="R27" s="36" t="s">
        <v>43</v>
      </c>
      <c r="S27" s="36" t="str">
        <f t="shared" si="4"/>
        <v>Nee</v>
      </c>
      <c r="T27" s="34">
        <f t="shared" si="0"/>
        <v>37.5</v>
      </c>
      <c r="U27" s="37" t="s">
        <v>29</v>
      </c>
      <c r="W27" s="33"/>
      <c r="X27" s="34"/>
      <c r="Y27" s="34"/>
      <c r="Z27" s="34"/>
      <c r="AA27" s="34"/>
      <c r="AB27" s="34">
        <f t="shared" si="1"/>
        <v>37.5</v>
      </c>
      <c r="AC27" s="24">
        <f t="shared" si="2"/>
        <v>0</v>
      </c>
    </row>
    <row r="28" spans="1:29" x14ac:dyDescent="0.3">
      <c r="A28" s="276" t="s">
        <v>18</v>
      </c>
      <c r="B28" s="277"/>
      <c r="C28" s="277"/>
      <c r="D28" s="277"/>
      <c r="E28" s="213" t="s">
        <v>22</v>
      </c>
      <c r="F28" s="213"/>
      <c r="G28" s="48" t="s">
        <v>17</v>
      </c>
      <c r="H28" s="9">
        <v>0</v>
      </c>
      <c r="I28" s="12">
        <f t="shared" si="3"/>
        <v>59.5</v>
      </c>
      <c r="J28" s="15">
        <f t="shared" si="5"/>
        <v>0</v>
      </c>
      <c r="K28" s="18"/>
      <c r="L28" s="33">
        <v>59.5</v>
      </c>
      <c r="M28" s="34">
        <v>59.5</v>
      </c>
      <c r="N28" s="35">
        <v>0</v>
      </c>
      <c r="O28" s="35">
        <v>0</v>
      </c>
      <c r="P28" s="35">
        <v>1</v>
      </c>
      <c r="Q28" s="36" t="s">
        <v>44</v>
      </c>
      <c r="R28" s="36" t="s">
        <v>43</v>
      </c>
      <c r="S28" s="36" t="str">
        <f t="shared" si="4"/>
        <v>Nee</v>
      </c>
      <c r="T28" s="34">
        <f t="shared" si="0"/>
        <v>59.5</v>
      </c>
      <c r="U28" s="37" t="s">
        <v>29</v>
      </c>
      <c r="W28" s="33"/>
      <c r="X28" s="34"/>
      <c r="Y28" s="34"/>
      <c r="Z28" s="34"/>
      <c r="AA28" s="34"/>
      <c r="AB28" s="34">
        <f t="shared" si="1"/>
        <v>59.5</v>
      </c>
      <c r="AC28" s="24">
        <f t="shared" si="2"/>
        <v>0</v>
      </c>
    </row>
    <row r="29" spans="1:29" x14ac:dyDescent="0.3">
      <c r="A29" s="276" t="s">
        <v>26</v>
      </c>
      <c r="B29" s="277"/>
      <c r="C29" s="277"/>
      <c r="D29" s="277"/>
      <c r="E29" s="213"/>
      <c r="F29" s="213"/>
      <c r="G29" s="48" t="s">
        <v>25</v>
      </c>
      <c r="H29" s="9">
        <v>0</v>
      </c>
      <c r="I29" s="12">
        <f t="shared" si="3"/>
        <v>28.75</v>
      </c>
      <c r="J29" s="15">
        <f t="shared" si="5"/>
        <v>0</v>
      </c>
      <c r="K29" s="18"/>
      <c r="L29" s="33">
        <v>8.5</v>
      </c>
      <c r="M29" s="34">
        <v>8.5</v>
      </c>
      <c r="N29" s="35">
        <v>0.25</v>
      </c>
      <c r="O29" s="35">
        <v>0.2</v>
      </c>
      <c r="P29" s="35">
        <v>1.3</v>
      </c>
      <c r="Q29" s="36" t="s">
        <v>44</v>
      </c>
      <c r="R29" s="36" t="s">
        <v>44</v>
      </c>
      <c r="S29" s="36" t="str">
        <f t="shared" si="4"/>
        <v>Ja</v>
      </c>
      <c r="T29" s="34">
        <f t="shared" si="0"/>
        <v>28.730000000000004</v>
      </c>
      <c r="U29" s="37"/>
      <c r="W29" s="33"/>
      <c r="X29" s="34"/>
      <c r="Y29" s="34"/>
      <c r="Z29" s="34">
        <v>13.5</v>
      </c>
      <c r="AA29" s="34"/>
      <c r="AB29" s="34">
        <f t="shared" si="1"/>
        <v>28.730000000000004</v>
      </c>
      <c r="AC29" s="24">
        <f t="shared" si="2"/>
        <v>-15.230000000000004</v>
      </c>
    </row>
    <row r="30" spans="1:29" x14ac:dyDescent="0.3">
      <c r="A30" s="276" t="s">
        <v>108</v>
      </c>
      <c r="B30" s="277"/>
      <c r="C30" s="277"/>
      <c r="D30" s="277"/>
      <c r="E30" s="213"/>
      <c r="F30" s="213"/>
      <c r="G30" s="102" t="s">
        <v>25</v>
      </c>
      <c r="H30" s="9">
        <v>0</v>
      </c>
      <c r="I30" s="12">
        <f>_xlfn.CEILING.PRECISE(T30,0.25)</f>
        <v>21.25</v>
      </c>
      <c r="J30" s="15">
        <f>H30*I30</f>
        <v>0</v>
      </c>
      <c r="K30" s="103"/>
      <c r="L30" s="33">
        <v>5</v>
      </c>
      <c r="M30" s="34">
        <v>5</v>
      </c>
      <c r="N30" s="35">
        <v>0.15</v>
      </c>
      <c r="O30" s="35">
        <v>0.2</v>
      </c>
      <c r="P30" s="35">
        <v>1.3</v>
      </c>
      <c r="Q30" s="36" t="s">
        <v>44</v>
      </c>
      <c r="R30" s="36" t="s">
        <v>44</v>
      </c>
      <c r="S30" s="36" t="str">
        <f>IF(L30="","",IF(OR(Q30="ja",R30="ja"),"Nee","Ja"))</f>
        <v>Ja</v>
      </c>
      <c r="T30" s="34">
        <f>IF(S30="Ja",((((M30-(M30*$N$7))+(N30*$N$10)+(O30*$N$11))*P30)*($N$8+1)),(((M30)+(N30*$N$10)+(O30*$N$11))*P30)*($N$8+1))</f>
        <v>21.06</v>
      </c>
      <c r="U30" s="37"/>
      <c r="W30" s="33"/>
      <c r="X30" s="34"/>
      <c r="Y30" s="34"/>
      <c r="Z30" s="34"/>
      <c r="AA30" s="34"/>
      <c r="AB30" s="34"/>
      <c r="AC30" s="24"/>
    </row>
    <row r="31" spans="1:29" x14ac:dyDescent="0.3">
      <c r="A31" s="276" t="s">
        <v>27</v>
      </c>
      <c r="B31" s="277"/>
      <c r="C31" s="277"/>
      <c r="D31" s="277"/>
      <c r="E31" s="213"/>
      <c r="F31" s="213"/>
      <c r="G31" s="48" t="s">
        <v>25</v>
      </c>
      <c r="H31" s="9">
        <v>0</v>
      </c>
      <c r="I31" s="12">
        <f t="shared" si="3"/>
        <v>27.75</v>
      </c>
      <c r="J31" s="15">
        <f t="shared" si="5"/>
        <v>0</v>
      </c>
      <c r="K31" s="18"/>
      <c r="L31" s="33">
        <v>9</v>
      </c>
      <c r="M31" s="34">
        <v>9</v>
      </c>
      <c r="N31" s="35">
        <v>0.35</v>
      </c>
      <c r="O31" s="35">
        <v>0.1</v>
      </c>
      <c r="P31" s="35">
        <v>1.3</v>
      </c>
      <c r="Q31" s="36" t="s">
        <v>43</v>
      </c>
      <c r="R31" s="36" t="s">
        <v>44</v>
      </c>
      <c r="S31" s="36" t="str">
        <f t="shared" si="4"/>
        <v>Nee</v>
      </c>
      <c r="T31" s="34">
        <f t="shared" si="0"/>
        <v>27.56</v>
      </c>
      <c r="U31" s="37" t="s">
        <v>28</v>
      </c>
      <c r="W31" s="33">
        <v>25</v>
      </c>
      <c r="X31" s="34"/>
      <c r="Y31" s="34"/>
      <c r="Z31" s="34"/>
      <c r="AA31" s="34"/>
      <c r="AB31" s="34">
        <f t="shared" si="1"/>
        <v>27.56</v>
      </c>
      <c r="AC31" s="24">
        <f t="shared" si="2"/>
        <v>-2.5599999999999987</v>
      </c>
    </row>
    <row r="32" spans="1:29" x14ac:dyDescent="0.3">
      <c r="A32" s="276" t="s">
        <v>90</v>
      </c>
      <c r="B32" s="277"/>
      <c r="C32" s="277"/>
      <c r="D32" s="277"/>
      <c r="E32" s="213"/>
      <c r="F32" s="213"/>
      <c r="G32" s="50" t="s">
        <v>25</v>
      </c>
      <c r="H32" s="9">
        <v>0</v>
      </c>
      <c r="I32" s="12">
        <f>_xlfn.CEILING.PRECISE(T32,0.25)</f>
        <v>45.25</v>
      </c>
      <c r="J32" s="15">
        <f>H32*I32</f>
        <v>0</v>
      </c>
      <c r="K32" s="51"/>
      <c r="L32" s="33">
        <v>22.5</v>
      </c>
      <c r="M32" s="34">
        <v>22.5</v>
      </c>
      <c r="N32" s="35">
        <v>0.35</v>
      </c>
      <c r="O32" s="35">
        <v>0.1</v>
      </c>
      <c r="P32" s="35">
        <v>1.3</v>
      </c>
      <c r="Q32" s="36" t="s">
        <v>43</v>
      </c>
      <c r="R32" s="36" t="s">
        <v>44</v>
      </c>
      <c r="S32" s="36" t="str">
        <f>IF(L32="","",IF(OR(Q32="ja",R32="ja"),"Nee","Ja"))</f>
        <v>Nee</v>
      </c>
      <c r="T32" s="34">
        <f>IF(S32="Ja",((((M32-(M32*$N$7))+(N32*$N$10)+(O32*$N$11))*P32)*($N$8+1)),(((M32)+(N32*$N$10)+(O32*$N$11))*P32)*($N$8+1))</f>
        <v>45.11</v>
      </c>
      <c r="U32" s="37" t="s">
        <v>89</v>
      </c>
      <c r="W32" s="33"/>
      <c r="X32" s="34"/>
      <c r="Y32" s="34"/>
      <c r="Z32" s="34"/>
      <c r="AA32" s="34"/>
      <c r="AB32" s="34"/>
      <c r="AC32" s="24"/>
    </row>
    <row r="33" spans="1:29" x14ac:dyDescent="0.3">
      <c r="A33" s="276" t="s">
        <v>16</v>
      </c>
      <c r="B33" s="277"/>
      <c r="C33" s="277"/>
      <c r="D33" s="277"/>
      <c r="E33" s="213"/>
      <c r="F33" s="213"/>
      <c r="G33" s="48" t="s">
        <v>17</v>
      </c>
      <c r="H33" s="9">
        <v>0</v>
      </c>
      <c r="I33" s="12">
        <f t="shared" si="3"/>
        <v>137</v>
      </c>
      <c r="J33" s="15">
        <f t="shared" si="5"/>
        <v>0</v>
      </c>
      <c r="K33" s="18"/>
      <c r="L33" s="33">
        <v>112.5</v>
      </c>
      <c r="M33" s="34">
        <v>112.5</v>
      </c>
      <c r="N33" s="35">
        <v>0.1</v>
      </c>
      <c r="O33" s="35">
        <v>0.25</v>
      </c>
      <c r="P33" s="35">
        <v>1.1000000000000001</v>
      </c>
      <c r="Q33" s="36" t="s">
        <v>44</v>
      </c>
      <c r="R33" s="36" t="s">
        <v>44</v>
      </c>
      <c r="S33" s="36" t="str">
        <f t="shared" si="4"/>
        <v>Ja</v>
      </c>
      <c r="T33" s="34">
        <f t="shared" si="0"/>
        <v>136.84</v>
      </c>
      <c r="U33" s="24"/>
      <c r="W33" s="33"/>
      <c r="X33" s="34"/>
      <c r="Y33" s="34"/>
      <c r="Z33" s="34"/>
      <c r="AA33" s="34">
        <v>125</v>
      </c>
      <c r="AB33" s="34">
        <f t="shared" ref="AB33:AB39" si="6">T33</f>
        <v>136.84</v>
      </c>
      <c r="AC33" s="24">
        <f t="shared" ref="AC33:AC39" si="7">IF(SUM($W33:$AA33)=0,0,SUM($W33:$AA33)-$AB33)</f>
        <v>-11.840000000000003</v>
      </c>
    </row>
    <row r="34" spans="1:29" x14ac:dyDescent="0.3">
      <c r="A34" s="276" t="s">
        <v>54</v>
      </c>
      <c r="B34" s="277"/>
      <c r="C34" s="277"/>
      <c r="D34" s="277"/>
      <c r="E34" s="213"/>
      <c r="F34" s="213"/>
      <c r="G34" s="48" t="s">
        <v>17</v>
      </c>
      <c r="H34" s="9">
        <v>0</v>
      </c>
      <c r="I34" s="12">
        <f t="shared" si="3"/>
        <v>275.25</v>
      </c>
      <c r="J34" s="15">
        <f t="shared" si="5"/>
        <v>0</v>
      </c>
      <c r="K34" s="18"/>
      <c r="L34" s="33">
        <v>175</v>
      </c>
      <c r="M34" s="34">
        <v>150</v>
      </c>
      <c r="N34" s="35">
        <v>0.6</v>
      </c>
      <c r="O34" s="35">
        <v>0.5</v>
      </c>
      <c r="P34" s="35">
        <v>1.5</v>
      </c>
      <c r="Q34" s="36" t="s">
        <v>44</v>
      </c>
      <c r="R34" s="36" t="s">
        <v>44</v>
      </c>
      <c r="S34" s="36" t="str">
        <f t="shared" si="4"/>
        <v>Ja</v>
      </c>
      <c r="T34" s="34">
        <f t="shared" si="0"/>
        <v>275.10000000000002</v>
      </c>
      <c r="U34" s="24"/>
      <c r="W34" s="33"/>
      <c r="X34" s="34"/>
      <c r="Y34" s="34">
        <v>125</v>
      </c>
      <c r="Z34" s="34"/>
      <c r="AA34" s="34"/>
      <c r="AB34" s="34">
        <f t="shared" si="6"/>
        <v>275.10000000000002</v>
      </c>
      <c r="AC34" s="24">
        <f t="shared" si="7"/>
        <v>-150.10000000000002</v>
      </c>
    </row>
    <row r="35" spans="1:29" x14ac:dyDescent="0.3">
      <c r="A35" s="276" t="s">
        <v>87</v>
      </c>
      <c r="B35" s="277"/>
      <c r="C35" s="277"/>
      <c r="D35" s="277"/>
      <c r="E35" s="213"/>
      <c r="F35" s="213"/>
      <c r="G35" s="48" t="s">
        <v>17</v>
      </c>
      <c r="H35" s="9">
        <v>0</v>
      </c>
      <c r="I35" s="12">
        <f t="shared" si="3"/>
        <v>350.25</v>
      </c>
      <c r="J35" s="15">
        <f t="shared" si="5"/>
        <v>0</v>
      </c>
      <c r="K35" s="18"/>
      <c r="L35" s="33">
        <v>250</v>
      </c>
      <c r="M35" s="34">
        <v>200</v>
      </c>
      <c r="N35" s="35">
        <v>0.6</v>
      </c>
      <c r="O35" s="35">
        <v>0.5</v>
      </c>
      <c r="P35" s="35">
        <v>1.5</v>
      </c>
      <c r="Q35" s="36" t="s">
        <v>44</v>
      </c>
      <c r="R35" s="36" t="s">
        <v>44</v>
      </c>
      <c r="S35" s="36" t="str">
        <f t="shared" si="4"/>
        <v>Ja</v>
      </c>
      <c r="T35" s="34">
        <f t="shared" si="0"/>
        <v>350.1</v>
      </c>
      <c r="U35" s="24"/>
      <c r="W35" s="33"/>
      <c r="X35" s="34"/>
      <c r="Y35" s="34"/>
      <c r="Z35" s="34"/>
      <c r="AA35" s="34"/>
      <c r="AB35" s="34">
        <f t="shared" si="6"/>
        <v>350.1</v>
      </c>
      <c r="AC35" s="24">
        <f t="shared" si="7"/>
        <v>0</v>
      </c>
    </row>
    <row r="36" spans="1:29" ht="15" customHeight="1" x14ac:dyDescent="0.3">
      <c r="A36" s="276" t="s">
        <v>106</v>
      </c>
      <c r="B36" s="277"/>
      <c r="C36" s="277"/>
      <c r="D36" s="277"/>
      <c r="E36" s="101"/>
      <c r="F36" s="104"/>
      <c r="G36" s="102" t="s">
        <v>17</v>
      </c>
      <c r="H36" s="9">
        <v>0</v>
      </c>
      <c r="I36" s="12">
        <f t="shared" si="3"/>
        <v>84.75</v>
      </c>
      <c r="J36" s="15">
        <f t="shared" si="5"/>
        <v>0</v>
      </c>
      <c r="K36" s="100"/>
      <c r="L36" s="33">
        <v>35</v>
      </c>
      <c r="M36" s="34">
        <v>35</v>
      </c>
      <c r="N36" s="35">
        <v>0.1</v>
      </c>
      <c r="O36" s="35">
        <v>0.5</v>
      </c>
      <c r="P36" s="35">
        <v>1.5</v>
      </c>
      <c r="Q36" s="36" t="s">
        <v>44</v>
      </c>
      <c r="R36" s="36" t="s">
        <v>44</v>
      </c>
      <c r="S36" s="36" t="str">
        <f t="shared" si="4"/>
        <v>Ja</v>
      </c>
      <c r="T36" s="34">
        <f t="shared" si="0"/>
        <v>84.6</v>
      </c>
      <c r="U36" s="24"/>
      <c r="W36" s="33"/>
      <c r="X36" s="34"/>
      <c r="Y36" s="34"/>
      <c r="Z36" s="34"/>
      <c r="AA36" s="34"/>
      <c r="AB36" s="34"/>
      <c r="AC36" s="24"/>
    </row>
    <row r="37" spans="1:29" x14ac:dyDescent="0.3">
      <c r="A37" s="276" t="s">
        <v>53</v>
      </c>
      <c r="B37" s="277"/>
      <c r="C37" s="277"/>
      <c r="D37" s="277"/>
      <c r="E37" s="213"/>
      <c r="F37" s="213"/>
      <c r="G37" s="48" t="s">
        <v>12</v>
      </c>
      <c r="H37" s="9">
        <v>0</v>
      </c>
      <c r="I37" s="12">
        <f t="shared" si="3"/>
        <v>148.5</v>
      </c>
      <c r="J37" s="15">
        <f t="shared" si="5"/>
        <v>0</v>
      </c>
      <c r="K37" s="18"/>
      <c r="L37" s="33">
        <v>119.5</v>
      </c>
      <c r="M37" s="34">
        <v>119.5</v>
      </c>
      <c r="N37" s="35">
        <v>0.25</v>
      </c>
      <c r="O37" s="35">
        <v>0.25</v>
      </c>
      <c r="P37" s="35">
        <v>1.1000000000000001</v>
      </c>
      <c r="Q37" s="36" t="s">
        <v>44</v>
      </c>
      <c r="R37" s="36" t="s">
        <v>44</v>
      </c>
      <c r="S37" s="36" t="str">
        <f t="shared" si="4"/>
        <v>Ja</v>
      </c>
      <c r="T37" s="34">
        <f t="shared" si="0"/>
        <v>148.5</v>
      </c>
      <c r="U37" s="24"/>
      <c r="W37" s="33"/>
      <c r="X37" s="34">
        <v>175</v>
      </c>
      <c r="Y37" s="34"/>
      <c r="Z37" s="34"/>
      <c r="AA37" s="34"/>
      <c r="AB37" s="34">
        <f t="shared" si="6"/>
        <v>148.5</v>
      </c>
      <c r="AC37" s="24">
        <f t="shared" si="7"/>
        <v>26.5</v>
      </c>
    </row>
    <row r="38" spans="1:29" x14ac:dyDescent="0.3">
      <c r="A38" s="276" t="s">
        <v>53</v>
      </c>
      <c r="B38" s="277"/>
      <c r="C38" s="277"/>
      <c r="D38" s="277"/>
      <c r="E38" s="213"/>
      <c r="F38" s="213"/>
      <c r="G38" s="48" t="s">
        <v>13</v>
      </c>
      <c r="H38" s="9">
        <v>0</v>
      </c>
      <c r="I38" s="12">
        <f t="shared" si="3"/>
        <v>148.5</v>
      </c>
      <c r="J38" s="15">
        <f t="shared" si="5"/>
        <v>0</v>
      </c>
      <c r="K38" s="18"/>
      <c r="L38" s="33">
        <v>119.5</v>
      </c>
      <c r="M38" s="34">
        <v>119.5</v>
      </c>
      <c r="N38" s="35">
        <v>0.25</v>
      </c>
      <c r="O38" s="35">
        <v>0.25</v>
      </c>
      <c r="P38" s="35">
        <v>1.1000000000000001</v>
      </c>
      <c r="Q38" s="36" t="s">
        <v>44</v>
      </c>
      <c r="R38" s="36" t="s">
        <v>44</v>
      </c>
      <c r="S38" s="36" t="str">
        <f t="shared" si="4"/>
        <v>Ja</v>
      </c>
      <c r="T38" s="34">
        <f t="shared" si="0"/>
        <v>148.5</v>
      </c>
      <c r="U38" s="24"/>
      <c r="W38" s="33"/>
      <c r="X38" s="34">
        <v>175</v>
      </c>
      <c r="Y38" s="34"/>
      <c r="Z38" s="34"/>
      <c r="AA38" s="34"/>
      <c r="AB38" s="34">
        <f t="shared" si="6"/>
        <v>148.5</v>
      </c>
      <c r="AC38" s="24">
        <f t="shared" si="7"/>
        <v>26.5</v>
      </c>
    </row>
    <row r="39" spans="1:29" x14ac:dyDescent="0.3">
      <c r="A39" s="276" t="s">
        <v>23</v>
      </c>
      <c r="B39" s="277"/>
      <c r="C39" s="277"/>
      <c r="D39" s="277"/>
      <c r="E39" s="213"/>
      <c r="F39" s="213"/>
      <c r="G39" s="65" t="s">
        <v>24</v>
      </c>
      <c r="H39" s="9">
        <v>0</v>
      </c>
      <c r="I39" s="12">
        <f t="shared" si="3"/>
        <v>93</v>
      </c>
      <c r="J39" s="66">
        <f>H39*I39</f>
        <v>0</v>
      </c>
      <c r="K39" s="18"/>
      <c r="L39" s="33">
        <v>77.5</v>
      </c>
      <c r="M39" s="34">
        <v>77.5</v>
      </c>
      <c r="N39" s="35">
        <v>0.25</v>
      </c>
      <c r="O39" s="35">
        <v>0.25</v>
      </c>
      <c r="P39" s="35">
        <v>1</v>
      </c>
      <c r="Q39" s="36" t="s">
        <v>44</v>
      </c>
      <c r="R39" s="36" t="s">
        <v>44</v>
      </c>
      <c r="S39" s="36" t="str">
        <f t="shared" si="4"/>
        <v>Ja</v>
      </c>
      <c r="T39" s="34">
        <f t="shared" si="0"/>
        <v>93</v>
      </c>
      <c r="U39" s="24" t="s">
        <v>49</v>
      </c>
      <c r="W39" s="33"/>
      <c r="X39" s="34">
        <v>77.5</v>
      </c>
      <c r="Y39" s="34"/>
      <c r="Z39" s="34"/>
      <c r="AA39" s="34"/>
      <c r="AB39" s="34">
        <f t="shared" si="6"/>
        <v>93</v>
      </c>
      <c r="AC39" s="24">
        <f t="shared" si="7"/>
        <v>-15.5</v>
      </c>
    </row>
    <row r="40" spans="1:29" x14ac:dyDescent="0.3">
      <c r="A40" s="276" t="s">
        <v>102</v>
      </c>
      <c r="B40" s="277"/>
      <c r="C40" s="277"/>
      <c r="D40" s="277"/>
      <c r="E40" s="50"/>
      <c r="F40" s="50"/>
      <c r="G40" s="50" t="s">
        <v>25</v>
      </c>
      <c r="H40" s="9">
        <v>0</v>
      </c>
      <c r="I40" s="12">
        <f t="shared" si="3"/>
        <v>20</v>
      </c>
      <c r="J40" s="66">
        <f>H40*I40</f>
        <v>0</v>
      </c>
      <c r="K40" s="51"/>
      <c r="L40" s="33">
        <v>15</v>
      </c>
      <c r="M40" s="34">
        <v>15</v>
      </c>
      <c r="N40" s="35">
        <v>0.05</v>
      </c>
      <c r="O40" s="35">
        <v>0.1</v>
      </c>
      <c r="P40" s="35">
        <v>1</v>
      </c>
      <c r="Q40" s="36" t="s">
        <v>44</v>
      </c>
      <c r="R40" s="36" t="s">
        <v>43</v>
      </c>
      <c r="S40" s="36" t="str">
        <f>IF(L40="","",IF(OR(Q40="ja",R40="ja"),"Nee","Ja"))</f>
        <v>Nee</v>
      </c>
      <c r="T40" s="34">
        <f>IF(S40="Ja",((((M40-(M40*$N$7))+(N40*$N$10)+(O40*$N$11))*P40)*($N$8+1)),(((M40)+(N40*$N$10)+(O40*$N$11))*P40)*($N$8+1))</f>
        <v>20</v>
      </c>
      <c r="U40" s="24" t="s">
        <v>77</v>
      </c>
      <c r="W40" s="60"/>
      <c r="X40" s="61"/>
      <c r="Y40" s="61"/>
      <c r="Z40" s="61"/>
      <c r="AA40" s="61"/>
      <c r="AB40" s="61"/>
      <c r="AC40" s="62"/>
    </row>
    <row r="41" spans="1:29" ht="30" hidden="1" customHeight="1" x14ac:dyDescent="0.3">
      <c r="A41" s="276" t="s">
        <v>86</v>
      </c>
      <c r="B41" s="277"/>
      <c r="C41" s="277"/>
      <c r="D41" s="277"/>
      <c r="E41" s="48" t="s">
        <v>81</v>
      </c>
      <c r="F41" s="48"/>
      <c r="G41" s="105" t="s">
        <v>25</v>
      </c>
      <c r="H41" s="9">
        <v>0</v>
      </c>
      <c r="I41" s="12">
        <f t="shared" ref="I41:I50" si="8">_xlfn.CEILING.PRECISE(T41,0.25)</f>
        <v>20</v>
      </c>
      <c r="J41" s="66">
        <f t="shared" ref="J41:J50" si="9">H41*I41</f>
        <v>0</v>
      </c>
      <c r="K41" s="47"/>
      <c r="L41" s="33">
        <v>15</v>
      </c>
      <c r="M41" s="34">
        <v>15</v>
      </c>
      <c r="N41" s="35">
        <v>0.05</v>
      </c>
      <c r="O41" s="35">
        <v>0.1</v>
      </c>
      <c r="P41" s="35">
        <v>1</v>
      </c>
      <c r="Q41" s="36" t="s">
        <v>44</v>
      </c>
      <c r="R41" s="36" t="s">
        <v>43</v>
      </c>
      <c r="S41" s="36" t="str">
        <f t="shared" ref="S41:S50" si="10">IF(L41="","",IF(OR(Q41="ja",R41="ja"),"Nee","Ja"))</f>
        <v>Nee</v>
      </c>
      <c r="T41" s="34">
        <f t="shared" ref="T41:T50" si="11">IF(S41="Ja",((((M41-(M41*$N$7))+(N41*$N$10)+(O41*$N$11))*P41)*($N$8+1)),(((M41)+(N41*$N$10)+(O41*$N$11))*P41)*($N$8+1))</f>
        <v>20</v>
      </c>
      <c r="U41" s="24" t="s">
        <v>77</v>
      </c>
      <c r="W41" s="60"/>
      <c r="X41" s="61"/>
      <c r="Y41" s="61"/>
      <c r="Z41" s="61"/>
      <c r="AA41" s="61"/>
      <c r="AB41" s="61"/>
      <c r="AC41" s="62"/>
    </row>
    <row r="42" spans="1:29" ht="30" hidden="1" customHeight="1" x14ac:dyDescent="0.3">
      <c r="A42" s="276" t="s">
        <v>86</v>
      </c>
      <c r="B42" s="277"/>
      <c r="C42" s="277"/>
      <c r="D42" s="277"/>
      <c r="E42" s="48" t="s">
        <v>82</v>
      </c>
      <c r="F42" s="48"/>
      <c r="G42" s="105" t="s">
        <v>25</v>
      </c>
      <c r="H42" s="9">
        <v>0</v>
      </c>
      <c r="I42" s="12">
        <f t="shared" si="8"/>
        <v>20</v>
      </c>
      <c r="J42" s="66">
        <f t="shared" si="9"/>
        <v>0</v>
      </c>
      <c r="K42" s="47"/>
      <c r="L42" s="33">
        <v>15</v>
      </c>
      <c r="M42" s="34">
        <v>15</v>
      </c>
      <c r="N42" s="35">
        <v>0.05</v>
      </c>
      <c r="O42" s="35">
        <v>0.1</v>
      </c>
      <c r="P42" s="35">
        <v>1</v>
      </c>
      <c r="Q42" s="36" t="s">
        <v>44</v>
      </c>
      <c r="R42" s="36" t="s">
        <v>43</v>
      </c>
      <c r="S42" s="36" t="str">
        <f t="shared" si="10"/>
        <v>Nee</v>
      </c>
      <c r="T42" s="34">
        <f t="shared" si="11"/>
        <v>20</v>
      </c>
      <c r="U42" s="24" t="s">
        <v>77</v>
      </c>
      <c r="W42" s="60"/>
      <c r="X42" s="61"/>
      <c r="Y42" s="61"/>
      <c r="Z42" s="61"/>
      <c r="AA42" s="61"/>
      <c r="AB42" s="61"/>
      <c r="AC42" s="62"/>
    </row>
    <row r="43" spans="1:29" ht="30" hidden="1" customHeight="1" x14ac:dyDescent="0.3">
      <c r="A43" s="276" t="s">
        <v>86</v>
      </c>
      <c r="B43" s="277"/>
      <c r="C43" s="277"/>
      <c r="D43" s="277"/>
      <c r="E43" s="48" t="s">
        <v>83</v>
      </c>
      <c r="F43" s="48"/>
      <c r="G43" s="105" t="s">
        <v>25</v>
      </c>
      <c r="H43" s="9">
        <v>0</v>
      </c>
      <c r="I43" s="12">
        <f t="shared" si="8"/>
        <v>20</v>
      </c>
      <c r="J43" s="66">
        <f t="shared" si="9"/>
        <v>0</v>
      </c>
      <c r="K43" s="47"/>
      <c r="L43" s="33">
        <v>15</v>
      </c>
      <c r="M43" s="34">
        <v>15</v>
      </c>
      <c r="N43" s="35">
        <v>0.05</v>
      </c>
      <c r="O43" s="35">
        <v>0.1</v>
      </c>
      <c r="P43" s="35">
        <v>1</v>
      </c>
      <c r="Q43" s="36" t="s">
        <v>44</v>
      </c>
      <c r="R43" s="36" t="s">
        <v>43</v>
      </c>
      <c r="S43" s="36" t="str">
        <f t="shared" si="10"/>
        <v>Nee</v>
      </c>
      <c r="T43" s="34">
        <f t="shared" si="11"/>
        <v>20</v>
      </c>
      <c r="U43" s="24" t="s">
        <v>77</v>
      </c>
      <c r="W43" s="60"/>
      <c r="X43" s="61"/>
      <c r="Y43" s="61"/>
      <c r="Z43" s="61"/>
      <c r="AA43" s="61"/>
      <c r="AB43" s="61"/>
      <c r="AC43" s="62"/>
    </row>
    <row r="44" spans="1:29" ht="30" hidden="1" customHeight="1" x14ac:dyDescent="0.3">
      <c r="A44" s="276" t="s">
        <v>86</v>
      </c>
      <c r="B44" s="277"/>
      <c r="C44" s="277"/>
      <c r="D44" s="277"/>
      <c r="E44" s="48" t="s">
        <v>84</v>
      </c>
      <c r="F44" s="48"/>
      <c r="G44" s="105" t="s">
        <v>25</v>
      </c>
      <c r="H44" s="9">
        <v>0</v>
      </c>
      <c r="I44" s="12">
        <f t="shared" si="8"/>
        <v>20</v>
      </c>
      <c r="J44" s="66">
        <f t="shared" si="9"/>
        <v>0</v>
      </c>
      <c r="K44" s="47"/>
      <c r="L44" s="33">
        <v>15</v>
      </c>
      <c r="M44" s="34">
        <v>15</v>
      </c>
      <c r="N44" s="35">
        <v>0.05</v>
      </c>
      <c r="O44" s="35">
        <v>0.1</v>
      </c>
      <c r="P44" s="35">
        <v>1</v>
      </c>
      <c r="Q44" s="36" t="s">
        <v>44</v>
      </c>
      <c r="R44" s="36" t="s">
        <v>43</v>
      </c>
      <c r="S44" s="36" t="str">
        <f t="shared" si="10"/>
        <v>Nee</v>
      </c>
      <c r="T44" s="34">
        <f t="shared" si="11"/>
        <v>20</v>
      </c>
      <c r="U44" s="24" t="s">
        <v>77</v>
      </c>
      <c r="W44" s="60"/>
      <c r="X44" s="61"/>
      <c r="Y44" s="61"/>
      <c r="Z44" s="61"/>
      <c r="AA44" s="61"/>
      <c r="AB44" s="61"/>
      <c r="AC44" s="62"/>
    </row>
    <row r="45" spans="1:29" ht="30" hidden="1" customHeight="1" thickBot="1" x14ac:dyDescent="0.35">
      <c r="A45" s="276" t="s">
        <v>85</v>
      </c>
      <c r="B45" s="277"/>
      <c r="C45" s="277"/>
      <c r="D45" s="277"/>
      <c r="E45" s="213" t="s">
        <v>101</v>
      </c>
      <c r="F45" s="213"/>
      <c r="G45" s="105" t="s">
        <v>25</v>
      </c>
      <c r="H45" s="9">
        <v>0</v>
      </c>
      <c r="I45" s="12">
        <f t="shared" si="8"/>
        <v>20</v>
      </c>
      <c r="J45" s="66">
        <f t="shared" si="9"/>
        <v>0</v>
      </c>
      <c r="K45" s="47"/>
      <c r="L45" s="33">
        <v>15</v>
      </c>
      <c r="M45" s="34">
        <v>15</v>
      </c>
      <c r="N45" s="35">
        <v>0.05</v>
      </c>
      <c r="O45" s="35">
        <v>0.1</v>
      </c>
      <c r="P45" s="35">
        <v>1</v>
      </c>
      <c r="Q45" s="36" t="s">
        <v>44</v>
      </c>
      <c r="R45" s="36" t="s">
        <v>43</v>
      </c>
      <c r="S45" s="36" t="str">
        <f t="shared" si="10"/>
        <v>Nee</v>
      </c>
      <c r="T45" s="34">
        <f t="shared" si="11"/>
        <v>20</v>
      </c>
      <c r="U45" s="24" t="s">
        <v>77</v>
      </c>
      <c r="W45" s="38"/>
      <c r="X45" s="39"/>
      <c r="Y45" s="39"/>
      <c r="Z45" s="39"/>
      <c r="AA45" s="39"/>
      <c r="AB45" s="39"/>
      <c r="AC45" s="40"/>
    </row>
    <row r="46" spans="1:29" ht="15" customHeight="1" x14ac:dyDescent="0.3">
      <c r="A46" s="276" t="s">
        <v>111</v>
      </c>
      <c r="B46" s="277"/>
      <c r="C46" s="277"/>
      <c r="D46" s="277"/>
      <c r="E46" s="105"/>
      <c r="F46" s="105"/>
      <c r="G46" s="105" t="s">
        <v>17</v>
      </c>
      <c r="H46" s="9">
        <v>0</v>
      </c>
      <c r="I46" s="12">
        <f>_xlfn.CEILING.PRECISE(T46,0.25)</f>
        <v>185</v>
      </c>
      <c r="J46" s="66">
        <f>H46*I46</f>
        <v>0</v>
      </c>
      <c r="K46" s="106"/>
      <c r="L46" s="33">
        <v>165.29</v>
      </c>
      <c r="M46" s="34">
        <v>185</v>
      </c>
      <c r="N46" s="35">
        <v>0</v>
      </c>
      <c r="O46" s="35">
        <v>0</v>
      </c>
      <c r="P46" s="35">
        <v>1</v>
      </c>
      <c r="Q46" s="36" t="s">
        <v>44</v>
      </c>
      <c r="R46" s="36" t="s">
        <v>43</v>
      </c>
      <c r="S46" s="36" t="str">
        <f>IF(L46="","",IF(OR(Q46="ja",R46="ja"),"Nee","Ja"))</f>
        <v>Nee</v>
      </c>
      <c r="T46" s="34">
        <f>IF(S46="Ja",((((M46-(M46*$N$7))+(N46*$N$10)+(O46*$N$11))*P46)*($N$8+1)),(((M46)+(N46*$N$10)+(O46*$N$11))*P46)*($N$8+1))</f>
        <v>185</v>
      </c>
      <c r="U46" s="24" t="s">
        <v>114</v>
      </c>
      <c r="W46" s="52"/>
      <c r="X46" s="52"/>
      <c r="Y46" s="52"/>
      <c r="Z46" s="52"/>
      <c r="AA46" s="52"/>
      <c r="AB46" s="52"/>
      <c r="AC46" s="52"/>
    </row>
    <row r="47" spans="1:29" ht="15" customHeight="1" x14ac:dyDescent="0.3">
      <c r="A47" s="276" t="s">
        <v>109</v>
      </c>
      <c r="B47" s="277"/>
      <c r="C47" s="277"/>
      <c r="D47" s="277"/>
      <c r="E47" s="105"/>
      <c r="F47" s="105"/>
      <c r="G47" s="105" t="s">
        <v>17</v>
      </c>
      <c r="H47" s="9">
        <v>0</v>
      </c>
      <c r="I47" s="12">
        <f t="shared" si="8"/>
        <v>175.5</v>
      </c>
      <c r="J47" s="66">
        <f t="shared" si="9"/>
        <v>0</v>
      </c>
      <c r="K47" s="106"/>
      <c r="L47" s="33">
        <v>157.02000000000001</v>
      </c>
      <c r="M47" s="34">
        <v>175.5</v>
      </c>
      <c r="N47" s="35">
        <v>0</v>
      </c>
      <c r="O47" s="35">
        <v>0</v>
      </c>
      <c r="P47" s="35">
        <v>1</v>
      </c>
      <c r="Q47" s="36" t="s">
        <v>44</v>
      </c>
      <c r="R47" s="36" t="s">
        <v>43</v>
      </c>
      <c r="S47" s="36" t="str">
        <f t="shared" si="10"/>
        <v>Nee</v>
      </c>
      <c r="T47" s="34">
        <f t="shared" si="11"/>
        <v>175.5</v>
      </c>
      <c r="U47" s="24" t="s">
        <v>114</v>
      </c>
      <c r="W47" s="52"/>
      <c r="X47" s="52"/>
      <c r="Y47" s="52"/>
      <c r="Z47" s="52"/>
      <c r="AA47" s="52"/>
      <c r="AB47" s="52"/>
      <c r="AC47" s="52"/>
    </row>
    <row r="48" spans="1:29" ht="15" customHeight="1" x14ac:dyDescent="0.3">
      <c r="A48" s="276" t="s">
        <v>110</v>
      </c>
      <c r="B48" s="277"/>
      <c r="C48" s="277"/>
      <c r="D48" s="277"/>
      <c r="E48" s="105"/>
      <c r="F48" s="105"/>
      <c r="G48" s="105" t="s">
        <v>17</v>
      </c>
      <c r="H48" s="9">
        <v>0</v>
      </c>
      <c r="I48" s="12">
        <f t="shared" si="8"/>
        <v>92.5</v>
      </c>
      <c r="J48" s="66">
        <f t="shared" si="9"/>
        <v>0</v>
      </c>
      <c r="K48" s="106"/>
      <c r="L48" s="33">
        <v>82.64</v>
      </c>
      <c r="M48" s="34">
        <v>92.5</v>
      </c>
      <c r="N48" s="35">
        <v>0</v>
      </c>
      <c r="O48" s="35">
        <v>0</v>
      </c>
      <c r="P48" s="35">
        <v>1</v>
      </c>
      <c r="Q48" s="36" t="s">
        <v>44</v>
      </c>
      <c r="R48" s="36" t="s">
        <v>43</v>
      </c>
      <c r="S48" s="36" t="str">
        <f t="shared" si="10"/>
        <v>Nee</v>
      </c>
      <c r="T48" s="34">
        <f t="shared" si="11"/>
        <v>92.5</v>
      </c>
      <c r="U48" s="24" t="s">
        <v>114</v>
      </c>
      <c r="W48" s="52"/>
      <c r="X48" s="52"/>
      <c r="Y48" s="52"/>
      <c r="Z48" s="52"/>
      <c r="AA48" s="52"/>
      <c r="AB48" s="52"/>
      <c r="AC48" s="52"/>
    </row>
    <row r="49" spans="1:29" ht="15" customHeight="1" x14ac:dyDescent="0.3">
      <c r="A49" s="276" t="s">
        <v>112</v>
      </c>
      <c r="B49" s="277"/>
      <c r="C49" s="277"/>
      <c r="D49" s="277"/>
      <c r="E49" s="105"/>
      <c r="F49" s="105"/>
      <c r="G49" s="105" t="s">
        <v>17</v>
      </c>
      <c r="H49" s="9">
        <v>0</v>
      </c>
      <c r="I49" s="12">
        <f t="shared" si="8"/>
        <v>78.75</v>
      </c>
      <c r="J49" s="66">
        <f t="shared" si="9"/>
        <v>0</v>
      </c>
      <c r="K49" s="106"/>
      <c r="L49" s="33">
        <v>70.25</v>
      </c>
      <c r="M49" s="34">
        <v>78.75</v>
      </c>
      <c r="N49" s="35">
        <v>0</v>
      </c>
      <c r="O49" s="35">
        <v>0</v>
      </c>
      <c r="P49" s="35">
        <v>1</v>
      </c>
      <c r="Q49" s="36" t="s">
        <v>44</v>
      </c>
      <c r="R49" s="36" t="s">
        <v>43</v>
      </c>
      <c r="S49" s="36" t="str">
        <f t="shared" si="10"/>
        <v>Nee</v>
      </c>
      <c r="T49" s="34">
        <f t="shared" si="11"/>
        <v>78.75</v>
      </c>
      <c r="U49" s="24" t="s">
        <v>46</v>
      </c>
      <c r="W49" s="52"/>
      <c r="X49" s="52"/>
      <c r="Y49" s="52"/>
      <c r="Z49" s="52"/>
      <c r="AA49" s="52"/>
      <c r="AB49" s="52"/>
      <c r="AC49" s="52"/>
    </row>
    <row r="50" spans="1:29" ht="15" customHeight="1" thickBot="1" x14ac:dyDescent="0.35">
      <c r="A50" s="276" t="s">
        <v>113</v>
      </c>
      <c r="B50" s="277"/>
      <c r="C50" s="277"/>
      <c r="D50" s="277"/>
      <c r="E50" s="105"/>
      <c r="F50" s="105"/>
      <c r="G50" s="105" t="s">
        <v>17</v>
      </c>
      <c r="H50" s="9">
        <v>0</v>
      </c>
      <c r="I50" s="12">
        <f t="shared" si="8"/>
        <v>210</v>
      </c>
      <c r="J50" s="66">
        <f t="shared" si="9"/>
        <v>0</v>
      </c>
      <c r="K50" s="106"/>
      <c r="L50" s="33">
        <v>185.95</v>
      </c>
      <c r="M50" s="34">
        <v>210</v>
      </c>
      <c r="N50" s="35">
        <v>0</v>
      </c>
      <c r="O50" s="35">
        <v>0</v>
      </c>
      <c r="P50" s="35">
        <v>1</v>
      </c>
      <c r="Q50" s="36" t="s">
        <v>44</v>
      </c>
      <c r="R50" s="36" t="s">
        <v>43</v>
      </c>
      <c r="S50" s="36" t="str">
        <f t="shared" si="10"/>
        <v>Nee</v>
      </c>
      <c r="T50" s="34">
        <f t="shared" si="11"/>
        <v>210</v>
      </c>
      <c r="U50" s="24" t="s">
        <v>46</v>
      </c>
      <c r="W50" s="52"/>
      <c r="X50" s="52"/>
      <c r="Y50" s="52"/>
      <c r="Z50" s="52"/>
      <c r="AA50" s="52"/>
      <c r="AB50" s="52"/>
      <c r="AC50" s="52"/>
    </row>
    <row r="51" spans="1:29" x14ac:dyDescent="0.3">
      <c r="A51" s="349" t="s">
        <v>107</v>
      </c>
      <c r="B51" s="350"/>
      <c r="C51" s="350"/>
      <c r="D51" s="350"/>
      <c r="E51" s="350"/>
      <c r="F51" s="350"/>
      <c r="G51" s="350"/>
      <c r="H51" s="350"/>
      <c r="I51" s="16" t="s">
        <v>4</v>
      </c>
      <c r="J51" s="17">
        <f>SUM(J20:J50)</f>
        <v>0</v>
      </c>
      <c r="K51" s="47"/>
      <c r="L51" s="41"/>
      <c r="M51" s="41"/>
      <c r="N51" s="41"/>
      <c r="O51" s="41"/>
      <c r="P51" s="41"/>
      <c r="Q51" s="41"/>
      <c r="R51" s="41"/>
      <c r="S51" s="41"/>
      <c r="T51" s="42"/>
      <c r="U51" s="43"/>
    </row>
    <row r="52" spans="1:29" ht="30" customHeight="1" thickBot="1" x14ac:dyDescent="0.35">
      <c r="A52" s="353"/>
      <c r="B52" s="354"/>
      <c r="C52" s="354"/>
      <c r="D52" s="354"/>
      <c r="E52" s="354"/>
      <c r="F52" s="354"/>
      <c r="G52" s="354"/>
      <c r="H52" s="354"/>
      <c r="I52" s="44"/>
      <c r="J52" s="45"/>
      <c r="K52" s="18"/>
      <c r="L52" s="41"/>
      <c r="M52" s="41"/>
      <c r="N52" s="41"/>
      <c r="O52" s="41"/>
      <c r="P52" s="41"/>
      <c r="Q52" s="41"/>
      <c r="R52" s="41"/>
      <c r="S52" s="41"/>
      <c r="T52" s="41"/>
    </row>
    <row r="53" spans="1:29" s="63" customFormat="1" ht="30" customHeight="1" thickBot="1" x14ac:dyDescent="0.6">
      <c r="B53" s="374" t="s">
        <v>78</v>
      </c>
      <c r="C53" s="375"/>
      <c r="D53" s="375"/>
      <c r="E53" s="375"/>
      <c r="F53" s="375"/>
      <c r="G53" s="375"/>
      <c r="H53" s="375"/>
      <c r="I53" s="376"/>
    </row>
    <row r="54" spans="1:29" ht="15.75" customHeight="1" thickBot="1" x14ac:dyDescent="0.35">
      <c r="B54" s="385" t="s">
        <v>61</v>
      </c>
      <c r="C54" s="383" t="s">
        <v>66</v>
      </c>
      <c r="D54" s="384"/>
      <c r="E54" s="390" t="s">
        <v>64</v>
      </c>
      <c r="F54" s="391"/>
      <c r="G54" s="387" t="s">
        <v>65</v>
      </c>
      <c r="H54" s="388"/>
      <c r="I54" s="389"/>
    </row>
    <row r="55" spans="1:29" ht="115.2" thickBot="1" x14ac:dyDescent="0.35">
      <c r="B55" s="386"/>
      <c r="C55" s="67" t="s">
        <v>68</v>
      </c>
      <c r="D55" s="68" t="s">
        <v>72</v>
      </c>
      <c r="E55" s="69" t="s">
        <v>67</v>
      </c>
      <c r="F55" s="70" t="s">
        <v>27</v>
      </c>
      <c r="G55" s="67" t="s">
        <v>70</v>
      </c>
      <c r="H55" s="71" t="s">
        <v>69</v>
      </c>
      <c r="I55" s="68" t="s">
        <v>71</v>
      </c>
      <c r="R55" s="53"/>
      <c r="S55" s="53"/>
      <c r="T55" s="53"/>
      <c r="U55" s="53"/>
      <c r="V55" s="53"/>
    </row>
    <row r="56" spans="1:29" x14ac:dyDescent="0.3">
      <c r="B56" s="58">
        <v>1</v>
      </c>
      <c r="C56" s="72" t="s">
        <v>88</v>
      </c>
      <c r="D56" s="73" t="s">
        <v>88</v>
      </c>
      <c r="E56" s="74" t="s">
        <v>88</v>
      </c>
      <c r="F56" s="75" t="s">
        <v>88</v>
      </c>
      <c r="G56" s="72" t="s">
        <v>88</v>
      </c>
      <c r="H56" s="76">
        <v>1</v>
      </c>
      <c r="I56" s="77" t="s">
        <v>88</v>
      </c>
    </row>
    <row r="57" spans="1:29" s="53" customFormat="1" x14ac:dyDescent="0.3">
      <c r="B57" s="54">
        <v>2</v>
      </c>
      <c r="C57" s="78" t="s">
        <v>88</v>
      </c>
      <c r="D57" s="79" t="s">
        <v>88</v>
      </c>
      <c r="E57" s="80" t="s">
        <v>88</v>
      </c>
      <c r="F57" s="81" t="s">
        <v>88</v>
      </c>
      <c r="G57" s="78" t="s">
        <v>88</v>
      </c>
      <c r="H57" s="82">
        <v>1</v>
      </c>
      <c r="I57" s="56" t="s">
        <v>88</v>
      </c>
      <c r="R57" s="2"/>
      <c r="S57" s="2"/>
      <c r="T57" s="2"/>
      <c r="U57" s="2"/>
      <c r="V57" s="2"/>
    </row>
    <row r="58" spans="1:29" x14ac:dyDescent="0.3">
      <c r="B58" s="59">
        <v>3</v>
      </c>
      <c r="C58" s="83" t="s">
        <v>74</v>
      </c>
      <c r="D58" s="84">
        <v>2</v>
      </c>
      <c r="E58" s="85">
        <v>1</v>
      </c>
      <c r="F58" s="86">
        <v>2</v>
      </c>
      <c r="G58" s="83">
        <v>1</v>
      </c>
      <c r="H58" s="87" t="s">
        <v>88</v>
      </c>
      <c r="I58" s="88" t="s">
        <v>88</v>
      </c>
    </row>
    <row r="59" spans="1:29" x14ac:dyDescent="0.3">
      <c r="B59" s="54">
        <v>4</v>
      </c>
      <c r="C59" s="78" t="s">
        <v>74</v>
      </c>
      <c r="D59" s="79">
        <v>2</v>
      </c>
      <c r="E59" s="80">
        <v>1</v>
      </c>
      <c r="F59" s="81">
        <v>2</v>
      </c>
      <c r="G59" s="78">
        <v>1</v>
      </c>
      <c r="H59" s="82" t="s">
        <v>88</v>
      </c>
      <c r="I59" s="56" t="s">
        <v>88</v>
      </c>
    </row>
    <row r="60" spans="1:29" x14ac:dyDescent="0.3">
      <c r="B60" s="59">
        <v>5</v>
      </c>
      <c r="C60" s="83" t="s">
        <v>74</v>
      </c>
      <c r="D60" s="84">
        <v>2</v>
      </c>
      <c r="E60" s="85">
        <v>1</v>
      </c>
      <c r="F60" s="86">
        <v>2</v>
      </c>
      <c r="G60" s="83">
        <v>1</v>
      </c>
      <c r="H60" s="87" t="s">
        <v>88</v>
      </c>
      <c r="I60" s="88" t="s">
        <v>88</v>
      </c>
    </row>
    <row r="61" spans="1:29" x14ac:dyDescent="0.3">
      <c r="B61" s="54">
        <v>6</v>
      </c>
      <c r="C61" s="78" t="s">
        <v>88</v>
      </c>
      <c r="D61" s="79" t="s">
        <v>88</v>
      </c>
      <c r="E61" s="80" t="s">
        <v>88</v>
      </c>
      <c r="F61" s="81" t="s">
        <v>88</v>
      </c>
      <c r="G61" s="78" t="s">
        <v>88</v>
      </c>
      <c r="H61" s="82">
        <v>1</v>
      </c>
      <c r="I61" s="56" t="s">
        <v>88</v>
      </c>
    </row>
    <row r="62" spans="1:29" x14ac:dyDescent="0.3">
      <c r="B62" s="59">
        <v>7</v>
      </c>
      <c r="C62" s="83" t="s">
        <v>88</v>
      </c>
      <c r="D62" s="84" t="s">
        <v>88</v>
      </c>
      <c r="E62" s="85" t="s">
        <v>88</v>
      </c>
      <c r="F62" s="86" t="s">
        <v>88</v>
      </c>
      <c r="G62" s="83" t="s">
        <v>88</v>
      </c>
      <c r="H62" s="87">
        <v>1</v>
      </c>
      <c r="I62" s="88" t="s">
        <v>88</v>
      </c>
    </row>
    <row r="63" spans="1:29" x14ac:dyDescent="0.3">
      <c r="B63" s="54">
        <v>8</v>
      </c>
      <c r="C63" s="78" t="s">
        <v>88</v>
      </c>
      <c r="D63" s="79" t="s">
        <v>88</v>
      </c>
      <c r="E63" s="80" t="s">
        <v>88</v>
      </c>
      <c r="F63" s="81" t="s">
        <v>88</v>
      </c>
      <c r="G63" s="78" t="s">
        <v>88</v>
      </c>
      <c r="H63" s="82">
        <v>1</v>
      </c>
      <c r="I63" s="56" t="s">
        <v>88</v>
      </c>
    </row>
    <row r="64" spans="1:29" x14ac:dyDescent="0.3">
      <c r="B64" s="59">
        <v>9</v>
      </c>
      <c r="C64" s="83" t="s">
        <v>88</v>
      </c>
      <c r="D64" s="84" t="s">
        <v>88</v>
      </c>
      <c r="E64" s="85" t="s">
        <v>88</v>
      </c>
      <c r="F64" s="86" t="s">
        <v>88</v>
      </c>
      <c r="G64" s="83" t="s">
        <v>88</v>
      </c>
      <c r="H64" s="87">
        <v>1</v>
      </c>
      <c r="I64" s="88" t="s">
        <v>88</v>
      </c>
    </row>
    <row r="65" spans="2:9" x14ac:dyDescent="0.3">
      <c r="B65" s="54">
        <v>10</v>
      </c>
      <c r="C65" s="78" t="s">
        <v>88</v>
      </c>
      <c r="D65" s="79" t="s">
        <v>88</v>
      </c>
      <c r="E65" s="80" t="s">
        <v>88</v>
      </c>
      <c r="F65" s="81" t="s">
        <v>88</v>
      </c>
      <c r="G65" s="78" t="s">
        <v>88</v>
      </c>
      <c r="H65" s="82">
        <v>1</v>
      </c>
      <c r="I65" s="56" t="s">
        <v>88</v>
      </c>
    </row>
    <row r="66" spans="2:9" x14ac:dyDescent="0.3">
      <c r="B66" s="59">
        <v>11</v>
      </c>
      <c r="C66" s="83" t="s">
        <v>88</v>
      </c>
      <c r="D66" s="84" t="s">
        <v>88</v>
      </c>
      <c r="E66" s="85" t="s">
        <v>88</v>
      </c>
      <c r="F66" s="86" t="s">
        <v>88</v>
      </c>
      <c r="G66" s="83" t="s">
        <v>88</v>
      </c>
      <c r="H66" s="87">
        <v>1</v>
      </c>
      <c r="I66" s="88" t="s">
        <v>88</v>
      </c>
    </row>
    <row r="67" spans="2:9" x14ac:dyDescent="0.3">
      <c r="B67" s="54">
        <v>12</v>
      </c>
      <c r="C67" s="78" t="s">
        <v>88</v>
      </c>
      <c r="D67" s="79" t="s">
        <v>88</v>
      </c>
      <c r="E67" s="80" t="s">
        <v>88</v>
      </c>
      <c r="F67" s="81" t="s">
        <v>88</v>
      </c>
      <c r="G67" s="78" t="s">
        <v>88</v>
      </c>
      <c r="H67" s="82">
        <v>1</v>
      </c>
      <c r="I67" s="56" t="s">
        <v>88</v>
      </c>
    </row>
    <row r="68" spans="2:9" x14ac:dyDescent="0.3">
      <c r="B68" s="59">
        <v>13</v>
      </c>
      <c r="C68" s="83" t="s">
        <v>88</v>
      </c>
      <c r="D68" s="84" t="s">
        <v>88</v>
      </c>
      <c r="E68" s="85" t="s">
        <v>88</v>
      </c>
      <c r="F68" s="86" t="s">
        <v>88</v>
      </c>
      <c r="G68" s="83" t="s">
        <v>88</v>
      </c>
      <c r="H68" s="87" t="s">
        <v>88</v>
      </c>
      <c r="I68" s="88">
        <v>1</v>
      </c>
    </row>
    <row r="69" spans="2:9" x14ac:dyDescent="0.3">
      <c r="B69" s="54" t="s">
        <v>73</v>
      </c>
      <c r="C69" s="78" t="s">
        <v>88</v>
      </c>
      <c r="D69" s="79" t="s">
        <v>88</v>
      </c>
      <c r="E69" s="80" t="s">
        <v>88</v>
      </c>
      <c r="F69" s="81" t="s">
        <v>88</v>
      </c>
      <c r="G69" s="78" t="s">
        <v>88</v>
      </c>
      <c r="H69" s="82">
        <v>1</v>
      </c>
      <c r="I69" s="56" t="s">
        <v>88</v>
      </c>
    </row>
    <row r="70" spans="2:9" x14ac:dyDescent="0.3">
      <c r="B70" s="59">
        <v>14</v>
      </c>
      <c r="C70" s="83" t="s">
        <v>88</v>
      </c>
      <c r="D70" s="84" t="s">
        <v>88</v>
      </c>
      <c r="E70" s="85" t="s">
        <v>88</v>
      </c>
      <c r="F70" s="86" t="s">
        <v>88</v>
      </c>
      <c r="G70" s="83" t="s">
        <v>88</v>
      </c>
      <c r="H70" s="87">
        <v>1</v>
      </c>
      <c r="I70" s="88" t="s">
        <v>88</v>
      </c>
    </row>
    <row r="71" spans="2:9" x14ac:dyDescent="0.3">
      <c r="B71" s="54">
        <v>15</v>
      </c>
      <c r="C71" s="78" t="s">
        <v>88</v>
      </c>
      <c r="D71" s="79" t="s">
        <v>88</v>
      </c>
      <c r="E71" s="80" t="s">
        <v>88</v>
      </c>
      <c r="F71" s="81" t="s">
        <v>88</v>
      </c>
      <c r="G71" s="78" t="s">
        <v>88</v>
      </c>
      <c r="H71" s="82">
        <v>1</v>
      </c>
      <c r="I71" s="56" t="s">
        <v>88</v>
      </c>
    </row>
    <row r="72" spans="2:9" x14ac:dyDescent="0.3">
      <c r="B72" s="59">
        <v>16</v>
      </c>
      <c r="C72" s="83" t="s">
        <v>88</v>
      </c>
      <c r="D72" s="84" t="s">
        <v>88</v>
      </c>
      <c r="E72" s="85" t="s">
        <v>88</v>
      </c>
      <c r="F72" s="86" t="s">
        <v>88</v>
      </c>
      <c r="G72" s="83" t="s">
        <v>88</v>
      </c>
      <c r="H72" s="87">
        <v>1</v>
      </c>
      <c r="I72" s="88" t="s">
        <v>88</v>
      </c>
    </row>
    <row r="73" spans="2:9" x14ac:dyDescent="0.3">
      <c r="B73" s="54">
        <v>17</v>
      </c>
      <c r="C73" s="78" t="s">
        <v>74</v>
      </c>
      <c r="D73" s="79">
        <v>2</v>
      </c>
      <c r="E73" s="80">
        <v>1</v>
      </c>
      <c r="F73" s="81">
        <v>2</v>
      </c>
      <c r="G73" s="78">
        <v>1</v>
      </c>
      <c r="H73" s="82" t="s">
        <v>88</v>
      </c>
      <c r="I73" s="56" t="s">
        <v>88</v>
      </c>
    </row>
    <row r="74" spans="2:9" x14ac:dyDescent="0.3">
      <c r="B74" s="59">
        <v>18</v>
      </c>
      <c r="C74" s="83" t="s">
        <v>74</v>
      </c>
      <c r="D74" s="84">
        <v>2</v>
      </c>
      <c r="E74" s="85">
        <v>1</v>
      </c>
      <c r="F74" s="86">
        <v>2</v>
      </c>
      <c r="G74" s="83">
        <v>1</v>
      </c>
      <c r="H74" s="87" t="s">
        <v>88</v>
      </c>
      <c r="I74" s="88" t="s">
        <v>88</v>
      </c>
    </row>
    <row r="75" spans="2:9" x14ac:dyDescent="0.3">
      <c r="B75" s="54">
        <v>19</v>
      </c>
      <c r="C75" s="78" t="s">
        <v>74</v>
      </c>
      <c r="D75" s="79">
        <v>2</v>
      </c>
      <c r="E75" s="80">
        <v>1</v>
      </c>
      <c r="F75" s="81">
        <v>2</v>
      </c>
      <c r="G75" s="78">
        <v>1</v>
      </c>
      <c r="H75" s="82" t="s">
        <v>88</v>
      </c>
      <c r="I75" s="56" t="s">
        <v>88</v>
      </c>
    </row>
    <row r="76" spans="2:9" x14ac:dyDescent="0.3">
      <c r="B76" s="59">
        <v>20</v>
      </c>
      <c r="C76" s="83" t="s">
        <v>88</v>
      </c>
      <c r="D76" s="84" t="s">
        <v>88</v>
      </c>
      <c r="E76" s="85" t="s">
        <v>88</v>
      </c>
      <c r="F76" s="86" t="s">
        <v>88</v>
      </c>
      <c r="G76" s="83" t="s">
        <v>88</v>
      </c>
      <c r="H76" s="87">
        <v>1</v>
      </c>
      <c r="I76" s="88" t="s">
        <v>88</v>
      </c>
    </row>
    <row r="77" spans="2:9" x14ac:dyDescent="0.3">
      <c r="B77" s="54">
        <v>21</v>
      </c>
      <c r="C77" s="78" t="s">
        <v>88</v>
      </c>
      <c r="D77" s="79" t="s">
        <v>88</v>
      </c>
      <c r="E77" s="80" t="s">
        <v>88</v>
      </c>
      <c r="F77" s="81" t="s">
        <v>88</v>
      </c>
      <c r="G77" s="78" t="s">
        <v>88</v>
      </c>
      <c r="H77" s="82">
        <v>1</v>
      </c>
      <c r="I77" s="56" t="s">
        <v>88</v>
      </c>
    </row>
    <row r="78" spans="2:9" x14ac:dyDescent="0.3">
      <c r="B78" s="59" t="s">
        <v>98</v>
      </c>
      <c r="C78" s="83" t="s">
        <v>74</v>
      </c>
      <c r="D78" s="84">
        <v>2</v>
      </c>
      <c r="E78" s="85">
        <v>1</v>
      </c>
      <c r="F78" s="86">
        <v>2</v>
      </c>
      <c r="G78" s="83">
        <v>1</v>
      </c>
      <c r="H78" s="87" t="s">
        <v>88</v>
      </c>
      <c r="I78" s="88" t="s">
        <v>88</v>
      </c>
    </row>
    <row r="79" spans="2:9" x14ac:dyDescent="0.3">
      <c r="B79" s="54" t="s">
        <v>99</v>
      </c>
      <c r="C79" s="78" t="s">
        <v>74</v>
      </c>
      <c r="D79" s="79">
        <v>2</v>
      </c>
      <c r="E79" s="80">
        <v>1</v>
      </c>
      <c r="F79" s="81">
        <v>2</v>
      </c>
      <c r="G79" s="78">
        <v>1</v>
      </c>
      <c r="H79" s="82" t="s">
        <v>88</v>
      </c>
      <c r="I79" s="56" t="s">
        <v>88</v>
      </c>
    </row>
    <row r="80" spans="2:9" x14ac:dyDescent="0.3">
      <c r="B80" s="59" t="s">
        <v>100</v>
      </c>
      <c r="C80" s="83" t="s">
        <v>74</v>
      </c>
      <c r="D80" s="84">
        <v>2</v>
      </c>
      <c r="E80" s="85">
        <v>1</v>
      </c>
      <c r="F80" s="86">
        <v>2</v>
      </c>
      <c r="G80" s="83">
        <v>1</v>
      </c>
      <c r="H80" s="87" t="s">
        <v>88</v>
      </c>
      <c r="I80" s="88" t="s">
        <v>88</v>
      </c>
    </row>
    <row r="81" spans="1:11" x14ac:dyDescent="0.3">
      <c r="B81" s="54">
        <v>22</v>
      </c>
      <c r="C81" s="78" t="s">
        <v>88</v>
      </c>
      <c r="D81" s="79" t="s">
        <v>88</v>
      </c>
      <c r="E81" s="80" t="s">
        <v>88</v>
      </c>
      <c r="F81" s="81" t="s">
        <v>88</v>
      </c>
      <c r="G81" s="78" t="s">
        <v>88</v>
      </c>
      <c r="H81" s="82" t="s">
        <v>88</v>
      </c>
      <c r="I81" s="56" t="s">
        <v>88</v>
      </c>
    </row>
    <row r="82" spans="1:11" x14ac:dyDescent="0.3">
      <c r="B82" s="59">
        <v>23</v>
      </c>
      <c r="C82" s="83" t="s">
        <v>88</v>
      </c>
      <c r="D82" s="84" t="s">
        <v>88</v>
      </c>
      <c r="E82" s="85" t="s">
        <v>88</v>
      </c>
      <c r="F82" s="86" t="s">
        <v>88</v>
      </c>
      <c r="G82" s="83" t="s">
        <v>88</v>
      </c>
      <c r="H82" s="87" t="s">
        <v>88</v>
      </c>
      <c r="I82" s="88" t="s">
        <v>74</v>
      </c>
    </row>
    <row r="83" spans="1:11" x14ac:dyDescent="0.3">
      <c r="B83" s="54">
        <v>24</v>
      </c>
      <c r="C83" s="78" t="s">
        <v>88</v>
      </c>
      <c r="D83" s="79" t="s">
        <v>88</v>
      </c>
      <c r="E83" s="80" t="s">
        <v>88</v>
      </c>
      <c r="F83" s="81" t="s">
        <v>88</v>
      </c>
      <c r="G83" s="78" t="s">
        <v>88</v>
      </c>
      <c r="H83" s="82" t="s">
        <v>88</v>
      </c>
      <c r="I83" s="56" t="s">
        <v>74</v>
      </c>
    </row>
    <row r="84" spans="1:11" x14ac:dyDescent="0.3">
      <c r="B84" s="59">
        <v>25</v>
      </c>
      <c r="C84" s="83" t="s">
        <v>88</v>
      </c>
      <c r="D84" s="84" t="s">
        <v>88</v>
      </c>
      <c r="E84" s="85" t="s">
        <v>88</v>
      </c>
      <c r="F84" s="86" t="s">
        <v>88</v>
      </c>
      <c r="G84" s="83" t="s">
        <v>88</v>
      </c>
      <c r="H84" s="87" t="s">
        <v>88</v>
      </c>
      <c r="I84" s="88" t="s">
        <v>74</v>
      </c>
    </row>
    <row r="85" spans="1:11" ht="15" thickBot="1" x14ac:dyDescent="0.35">
      <c r="B85" s="55">
        <v>26</v>
      </c>
      <c r="C85" s="89" t="s">
        <v>88</v>
      </c>
      <c r="D85" s="90" t="s">
        <v>88</v>
      </c>
      <c r="E85" s="91" t="s">
        <v>88</v>
      </c>
      <c r="F85" s="92" t="s">
        <v>88</v>
      </c>
      <c r="G85" s="89" t="s">
        <v>88</v>
      </c>
      <c r="H85" s="93" t="s">
        <v>88</v>
      </c>
      <c r="I85" s="57" t="s">
        <v>74</v>
      </c>
    </row>
    <row r="86" spans="1:11" s="63" customFormat="1" ht="30" customHeight="1" x14ac:dyDescent="0.55000000000000004">
      <c r="A86" s="355" t="s">
        <v>79</v>
      </c>
      <c r="B86" s="356"/>
      <c r="C86" s="356"/>
      <c r="D86" s="356"/>
      <c r="E86" s="356"/>
      <c r="F86" s="356"/>
      <c r="G86" s="356"/>
      <c r="H86" s="356"/>
      <c r="I86" s="356"/>
      <c r="J86" s="357"/>
      <c r="K86" s="64"/>
    </row>
    <row r="87" spans="1:11" ht="60" customHeight="1" x14ac:dyDescent="0.3">
      <c r="A87" s="358" t="s">
        <v>32</v>
      </c>
      <c r="B87" s="347"/>
      <c r="C87" s="347" t="s">
        <v>33</v>
      </c>
      <c r="D87" s="347"/>
      <c r="E87" s="347" t="s">
        <v>92</v>
      </c>
      <c r="F87" s="347"/>
      <c r="G87" s="347" t="s">
        <v>93</v>
      </c>
      <c r="H87" s="347"/>
      <c r="I87" s="347" t="s">
        <v>94</v>
      </c>
      <c r="J87" s="348"/>
    </row>
    <row r="88" spans="1:11" x14ac:dyDescent="0.3">
      <c r="A88" s="234"/>
      <c r="B88" s="235"/>
      <c r="C88" s="235"/>
      <c r="D88" s="235"/>
      <c r="E88" s="235"/>
      <c r="F88" s="235"/>
      <c r="G88" s="235"/>
      <c r="H88" s="235"/>
      <c r="I88" s="235"/>
      <c r="J88" s="238"/>
    </row>
    <row r="89" spans="1:11" x14ac:dyDescent="0.3">
      <c r="A89" s="234"/>
      <c r="B89" s="235"/>
      <c r="C89" s="235"/>
      <c r="D89" s="235"/>
      <c r="E89" s="235"/>
      <c r="F89" s="235"/>
      <c r="G89" s="235"/>
      <c r="H89" s="235"/>
      <c r="I89" s="235"/>
      <c r="J89" s="238"/>
    </row>
    <row r="90" spans="1:11" x14ac:dyDescent="0.3">
      <c r="A90" s="234"/>
      <c r="B90" s="235"/>
      <c r="C90" s="235"/>
      <c r="D90" s="235"/>
      <c r="E90" s="235"/>
      <c r="F90" s="235"/>
      <c r="G90" s="235"/>
      <c r="H90" s="235"/>
      <c r="I90" s="235"/>
      <c r="J90" s="238"/>
    </row>
    <row r="91" spans="1:11" x14ac:dyDescent="0.3">
      <c r="A91" s="234"/>
      <c r="B91" s="235"/>
      <c r="C91" s="235"/>
      <c r="D91" s="235"/>
      <c r="E91" s="235"/>
      <c r="F91" s="235"/>
      <c r="G91" s="235"/>
      <c r="H91" s="235"/>
      <c r="I91" s="235"/>
      <c r="J91" s="238"/>
    </row>
    <row r="92" spans="1:11" x14ac:dyDescent="0.3">
      <c r="A92" s="234"/>
      <c r="B92" s="235"/>
      <c r="C92" s="235"/>
      <c r="D92" s="235"/>
      <c r="E92" s="235"/>
      <c r="F92" s="235"/>
      <c r="G92" s="235"/>
      <c r="H92" s="235"/>
      <c r="I92" s="235"/>
      <c r="J92" s="238"/>
    </row>
    <row r="93" spans="1:11" x14ac:dyDescent="0.3">
      <c r="A93" s="234"/>
      <c r="B93" s="235"/>
      <c r="C93" s="235"/>
      <c r="D93" s="235"/>
      <c r="E93" s="235"/>
      <c r="F93" s="235"/>
      <c r="G93" s="235"/>
      <c r="H93" s="235"/>
      <c r="I93" s="235"/>
      <c r="J93" s="238"/>
    </row>
    <row r="94" spans="1:11" x14ac:dyDescent="0.3">
      <c r="A94" s="234"/>
      <c r="B94" s="235"/>
      <c r="C94" s="235"/>
      <c r="D94" s="235"/>
      <c r="E94" s="235"/>
      <c r="F94" s="235"/>
      <c r="G94" s="235"/>
      <c r="H94" s="235"/>
      <c r="I94" s="235"/>
      <c r="J94" s="238"/>
    </row>
    <row r="95" spans="1:11" x14ac:dyDescent="0.3">
      <c r="A95" s="234"/>
      <c r="B95" s="235"/>
      <c r="C95" s="235"/>
      <c r="D95" s="235"/>
      <c r="E95" s="235"/>
      <c r="F95" s="235"/>
      <c r="G95" s="235"/>
      <c r="H95" s="235"/>
      <c r="I95" s="235"/>
      <c r="J95" s="238"/>
    </row>
    <row r="96" spans="1:11" x14ac:dyDescent="0.3">
      <c r="A96" s="234"/>
      <c r="B96" s="235"/>
      <c r="C96" s="235"/>
      <c r="D96" s="235"/>
      <c r="E96" s="235"/>
      <c r="F96" s="235"/>
      <c r="G96" s="235"/>
      <c r="H96" s="235"/>
      <c r="I96" s="235"/>
      <c r="J96" s="238"/>
    </row>
    <row r="97" spans="1:10" x14ac:dyDescent="0.3">
      <c r="A97" s="234"/>
      <c r="B97" s="235"/>
      <c r="C97" s="235"/>
      <c r="D97" s="235"/>
      <c r="E97" s="235"/>
      <c r="F97" s="235"/>
      <c r="G97" s="235"/>
      <c r="H97" s="235"/>
      <c r="I97" s="235"/>
      <c r="J97" s="238"/>
    </row>
    <row r="98" spans="1:10" x14ac:dyDescent="0.3">
      <c r="A98" s="234"/>
      <c r="B98" s="235"/>
      <c r="C98" s="235"/>
      <c r="D98" s="235"/>
      <c r="E98" s="235" t="s">
        <v>9</v>
      </c>
      <c r="F98" s="235"/>
      <c r="G98" s="235" t="s">
        <v>9</v>
      </c>
      <c r="H98" s="235"/>
      <c r="I98" s="235" t="s">
        <v>9</v>
      </c>
      <c r="J98" s="238"/>
    </row>
    <row r="99" spans="1:10" x14ac:dyDescent="0.3">
      <c r="A99" s="3"/>
      <c r="B99" s="4"/>
      <c r="C99" s="4"/>
      <c r="D99" s="4"/>
      <c r="E99" s="4"/>
      <c r="F99" s="6"/>
      <c r="G99" s="6"/>
      <c r="H99" s="4"/>
      <c r="I99" s="7"/>
      <c r="J99" s="8"/>
    </row>
    <row r="100" spans="1:10" ht="30" customHeight="1" x14ac:dyDescent="0.3">
      <c r="A100" s="346" t="s">
        <v>27</v>
      </c>
      <c r="B100" s="344"/>
      <c r="C100" s="344" t="s">
        <v>90</v>
      </c>
      <c r="D100" s="344"/>
      <c r="E100" s="347" t="s">
        <v>26</v>
      </c>
      <c r="F100" s="347"/>
      <c r="G100" s="344" t="s">
        <v>108</v>
      </c>
      <c r="H100" s="344"/>
      <c r="I100" s="344" t="s">
        <v>16</v>
      </c>
      <c r="J100" s="345"/>
    </row>
    <row r="101" spans="1:10" x14ac:dyDescent="0.3">
      <c r="A101" s="234"/>
      <c r="B101" s="235"/>
      <c r="C101" s="235"/>
      <c r="D101" s="235"/>
      <c r="E101" s="235"/>
      <c r="F101" s="235"/>
      <c r="G101" s="235"/>
      <c r="H101" s="235"/>
      <c r="I101" s="235"/>
      <c r="J101" s="238"/>
    </row>
    <row r="102" spans="1:10" x14ac:dyDescent="0.3">
      <c r="A102" s="234"/>
      <c r="B102" s="235"/>
      <c r="C102" s="235"/>
      <c r="D102" s="235"/>
      <c r="E102" s="235"/>
      <c r="F102" s="235"/>
      <c r="G102" s="235"/>
      <c r="H102" s="235"/>
      <c r="I102" s="235"/>
      <c r="J102" s="238"/>
    </row>
    <row r="103" spans="1:10" x14ac:dyDescent="0.3">
      <c r="A103" s="234"/>
      <c r="B103" s="235"/>
      <c r="C103" s="235"/>
      <c r="D103" s="235"/>
      <c r="E103" s="235"/>
      <c r="F103" s="235"/>
      <c r="G103" s="235"/>
      <c r="H103" s="235"/>
      <c r="I103" s="235"/>
      <c r="J103" s="238"/>
    </row>
    <row r="104" spans="1:10" x14ac:dyDescent="0.3">
      <c r="A104" s="234"/>
      <c r="B104" s="235"/>
      <c r="C104" s="235"/>
      <c r="D104" s="235"/>
      <c r="E104" s="235"/>
      <c r="F104" s="235"/>
      <c r="G104" s="235"/>
      <c r="H104" s="235"/>
      <c r="I104" s="235"/>
      <c r="J104" s="238"/>
    </row>
    <row r="105" spans="1:10" x14ac:dyDescent="0.3">
      <c r="A105" s="234"/>
      <c r="B105" s="235"/>
      <c r="C105" s="235"/>
      <c r="D105" s="235"/>
      <c r="E105" s="235"/>
      <c r="F105" s="235"/>
      <c r="G105" s="235"/>
      <c r="H105" s="235"/>
      <c r="I105" s="235"/>
      <c r="J105" s="238"/>
    </row>
    <row r="106" spans="1:10" x14ac:dyDescent="0.3">
      <c r="A106" s="234"/>
      <c r="B106" s="235"/>
      <c r="C106" s="235"/>
      <c r="D106" s="235"/>
      <c r="E106" s="235"/>
      <c r="F106" s="235"/>
      <c r="G106" s="235"/>
      <c r="H106" s="235"/>
      <c r="I106" s="235"/>
      <c r="J106" s="238"/>
    </row>
    <row r="107" spans="1:10" x14ac:dyDescent="0.3">
      <c r="A107" s="234"/>
      <c r="B107" s="235"/>
      <c r="C107" s="235"/>
      <c r="D107" s="235"/>
      <c r="E107" s="235"/>
      <c r="F107" s="235"/>
      <c r="G107" s="235"/>
      <c r="H107" s="235"/>
      <c r="I107" s="235"/>
      <c r="J107" s="238"/>
    </row>
    <row r="108" spans="1:10" x14ac:dyDescent="0.3">
      <c r="A108" s="234"/>
      <c r="B108" s="235"/>
      <c r="C108" s="235"/>
      <c r="D108" s="235"/>
      <c r="E108" s="235"/>
      <c r="F108" s="235"/>
      <c r="G108" s="235"/>
      <c r="H108" s="235"/>
      <c r="I108" s="235"/>
      <c r="J108" s="238"/>
    </row>
    <row r="109" spans="1:10" x14ac:dyDescent="0.3">
      <c r="A109" s="234"/>
      <c r="B109" s="235"/>
      <c r="C109" s="235"/>
      <c r="D109" s="235"/>
      <c r="E109" s="235"/>
      <c r="F109" s="235"/>
      <c r="G109" s="235"/>
      <c r="H109" s="235"/>
      <c r="I109" s="235"/>
      <c r="J109" s="238"/>
    </row>
    <row r="110" spans="1:10" x14ac:dyDescent="0.3">
      <c r="A110" s="234"/>
      <c r="B110" s="235"/>
      <c r="C110" s="235"/>
      <c r="D110" s="235"/>
      <c r="E110" s="235"/>
      <c r="F110" s="235"/>
      <c r="G110" s="235"/>
      <c r="H110" s="235"/>
      <c r="I110" s="235"/>
      <c r="J110" s="238"/>
    </row>
    <row r="111" spans="1:10" x14ac:dyDescent="0.3">
      <c r="A111" s="234" t="s">
        <v>9</v>
      </c>
      <c r="B111" s="235"/>
      <c r="C111" s="235"/>
      <c r="D111" s="235"/>
      <c r="E111" s="235" t="s">
        <v>9</v>
      </c>
      <c r="F111" s="235"/>
      <c r="G111" s="235"/>
      <c r="H111" s="235"/>
      <c r="I111" s="235"/>
      <c r="J111" s="238"/>
    </row>
    <row r="112" spans="1:10" x14ac:dyDescent="0.3">
      <c r="A112" s="3"/>
      <c r="B112" s="4"/>
      <c r="C112" s="4"/>
      <c r="D112" s="4"/>
      <c r="E112" s="4"/>
      <c r="F112" s="6"/>
      <c r="G112" s="6"/>
      <c r="H112" s="4"/>
      <c r="I112" s="7"/>
      <c r="J112" s="8"/>
    </row>
    <row r="113" spans="1:11" ht="30" customHeight="1" x14ac:dyDescent="0.3">
      <c r="A113" s="342" t="s">
        <v>60</v>
      </c>
      <c r="B113" s="343"/>
      <c r="C113" s="344" t="s">
        <v>95</v>
      </c>
      <c r="D113" s="344"/>
      <c r="E113" s="344" t="s">
        <v>34</v>
      </c>
      <c r="F113" s="344"/>
      <c r="G113" s="344" t="s">
        <v>23</v>
      </c>
      <c r="H113" s="344"/>
      <c r="I113" s="344"/>
      <c r="J113" s="345"/>
    </row>
    <row r="114" spans="1:11" x14ac:dyDescent="0.3">
      <c r="A114" s="234"/>
      <c r="B114" s="235"/>
      <c r="C114" s="235"/>
      <c r="D114" s="235"/>
      <c r="E114" s="235"/>
      <c r="F114" s="235"/>
      <c r="G114" s="235"/>
      <c r="H114" s="235"/>
      <c r="I114" s="235"/>
      <c r="J114" s="238"/>
    </row>
    <row r="115" spans="1:11" x14ac:dyDescent="0.3">
      <c r="A115" s="234"/>
      <c r="B115" s="235"/>
      <c r="C115" s="235"/>
      <c r="D115" s="235"/>
      <c r="E115" s="235"/>
      <c r="F115" s="235"/>
      <c r="G115" s="235"/>
      <c r="H115" s="235"/>
      <c r="I115" s="235"/>
      <c r="J115" s="238"/>
    </row>
    <row r="116" spans="1:11" x14ac:dyDescent="0.3">
      <c r="A116" s="234"/>
      <c r="B116" s="235"/>
      <c r="C116" s="235"/>
      <c r="D116" s="235"/>
      <c r="E116" s="235"/>
      <c r="F116" s="235"/>
      <c r="G116" s="235"/>
      <c r="H116" s="235"/>
      <c r="I116" s="235"/>
      <c r="J116" s="238"/>
    </row>
    <row r="117" spans="1:11" x14ac:dyDescent="0.3">
      <c r="A117" s="234"/>
      <c r="B117" s="235"/>
      <c r="C117" s="235"/>
      <c r="D117" s="235"/>
      <c r="E117" s="235"/>
      <c r="F117" s="235"/>
      <c r="G117" s="235"/>
      <c r="H117" s="235"/>
      <c r="I117" s="235"/>
      <c r="J117" s="238"/>
    </row>
    <row r="118" spans="1:11" x14ac:dyDescent="0.3">
      <c r="A118" s="234"/>
      <c r="B118" s="235"/>
      <c r="C118" s="235"/>
      <c r="D118" s="235"/>
      <c r="E118" s="235"/>
      <c r="F118" s="235"/>
      <c r="G118" s="235"/>
      <c r="H118" s="235"/>
      <c r="I118" s="235"/>
      <c r="J118" s="238"/>
    </row>
    <row r="119" spans="1:11" x14ac:dyDescent="0.3">
      <c r="A119" s="234"/>
      <c r="B119" s="235"/>
      <c r="C119" s="235"/>
      <c r="D119" s="235"/>
      <c r="E119" s="235"/>
      <c r="F119" s="235"/>
      <c r="G119" s="235"/>
      <c r="H119" s="235"/>
      <c r="I119" s="235"/>
      <c r="J119" s="238"/>
    </row>
    <row r="120" spans="1:11" x14ac:dyDescent="0.3">
      <c r="A120" s="234"/>
      <c r="B120" s="235"/>
      <c r="C120" s="235"/>
      <c r="D120" s="235"/>
      <c r="E120" s="235"/>
      <c r="F120" s="235"/>
      <c r="G120" s="235"/>
      <c r="H120" s="235"/>
      <c r="I120" s="235"/>
      <c r="J120" s="238"/>
    </row>
    <row r="121" spans="1:11" x14ac:dyDescent="0.3">
      <c r="A121" s="234"/>
      <c r="B121" s="235"/>
      <c r="C121" s="235"/>
      <c r="D121" s="235"/>
      <c r="E121" s="235"/>
      <c r="F121" s="235"/>
      <c r="G121" s="235"/>
      <c r="H121" s="235"/>
      <c r="I121" s="235"/>
      <c r="J121" s="238"/>
    </row>
    <row r="122" spans="1:11" x14ac:dyDescent="0.3">
      <c r="A122" s="234"/>
      <c r="B122" s="235"/>
      <c r="C122" s="235"/>
      <c r="D122" s="235"/>
      <c r="E122" s="235"/>
      <c r="F122" s="235"/>
      <c r="G122" s="235"/>
      <c r="H122" s="235"/>
      <c r="I122" s="235"/>
      <c r="J122" s="238"/>
    </row>
    <row r="123" spans="1:11" x14ac:dyDescent="0.3">
      <c r="A123" s="234"/>
      <c r="B123" s="235"/>
      <c r="C123" s="235"/>
      <c r="D123" s="235"/>
      <c r="E123" s="235"/>
      <c r="F123" s="235"/>
      <c r="G123" s="235"/>
      <c r="H123" s="235"/>
      <c r="I123" s="235"/>
      <c r="J123" s="238"/>
    </row>
    <row r="124" spans="1:11" ht="15" thickBot="1" x14ac:dyDescent="0.35">
      <c r="A124" s="236" t="s">
        <v>9</v>
      </c>
      <c r="B124" s="237"/>
      <c r="C124" s="237" t="s">
        <v>9</v>
      </c>
      <c r="D124" s="237"/>
      <c r="E124" s="237" t="s">
        <v>9</v>
      </c>
      <c r="F124" s="237"/>
      <c r="G124" s="237" t="s">
        <v>9</v>
      </c>
      <c r="H124" s="237"/>
      <c r="I124" s="237" t="s">
        <v>9</v>
      </c>
      <c r="J124" s="239"/>
    </row>
    <row r="125" spans="1:11" ht="26.4" thickBot="1" x14ac:dyDescent="0.35">
      <c r="A125" s="225" t="s">
        <v>80</v>
      </c>
      <c r="B125" s="226"/>
      <c r="C125" s="226"/>
      <c r="D125" s="226"/>
      <c r="E125" s="226"/>
      <c r="F125" s="226"/>
      <c r="G125" s="226"/>
      <c r="H125" s="226"/>
      <c r="I125" s="226"/>
      <c r="J125" s="227"/>
    </row>
    <row r="126" spans="1:11" ht="15" customHeight="1" x14ac:dyDescent="0.3">
      <c r="A126" s="228" t="s">
        <v>103</v>
      </c>
      <c r="B126" s="229"/>
      <c r="C126" s="229"/>
      <c r="D126" s="229"/>
      <c r="E126" s="229"/>
      <c r="F126" s="229"/>
      <c r="G126" s="229"/>
      <c r="H126" s="229"/>
      <c r="I126" s="229"/>
      <c r="J126" s="230"/>
      <c r="K126" s="2"/>
    </row>
    <row r="127" spans="1:11" ht="15" customHeight="1" x14ac:dyDescent="0.3">
      <c r="A127" s="231"/>
      <c r="B127" s="232"/>
      <c r="C127" s="232"/>
      <c r="D127" s="232"/>
      <c r="E127" s="232"/>
      <c r="F127" s="232"/>
      <c r="G127" s="232"/>
      <c r="H127" s="232"/>
      <c r="I127" s="232"/>
      <c r="J127" s="233"/>
      <c r="K127" s="2"/>
    </row>
    <row r="128" spans="1:11" x14ac:dyDescent="0.3">
      <c r="A128" s="203"/>
      <c r="B128" s="204"/>
      <c r="C128" s="204"/>
      <c r="D128" s="204"/>
      <c r="E128" s="204"/>
      <c r="F128" s="204"/>
      <c r="G128" s="204"/>
      <c r="H128" s="204"/>
      <c r="I128" s="204"/>
      <c r="J128" s="205"/>
      <c r="K128" s="2"/>
    </row>
    <row r="129" spans="1:11" x14ac:dyDescent="0.3">
      <c r="A129" s="203"/>
      <c r="B129" s="204"/>
      <c r="C129" s="204"/>
      <c r="D129" s="204"/>
      <c r="E129" s="204"/>
      <c r="F129" s="204"/>
      <c r="G129" s="204"/>
      <c r="H129" s="204"/>
      <c r="I129" s="204"/>
      <c r="J129" s="205"/>
      <c r="K129" s="2"/>
    </row>
    <row r="130" spans="1:11" x14ac:dyDescent="0.3">
      <c r="A130" s="203"/>
      <c r="B130" s="204"/>
      <c r="C130" s="204"/>
      <c r="D130" s="204"/>
      <c r="E130" s="204"/>
      <c r="F130" s="204"/>
      <c r="G130" s="204"/>
      <c r="H130" s="204"/>
      <c r="I130" s="204"/>
      <c r="J130" s="205"/>
      <c r="K130" s="2"/>
    </row>
    <row r="131" spans="1:11" x14ac:dyDescent="0.3">
      <c r="A131" s="203"/>
      <c r="B131" s="204"/>
      <c r="C131" s="204"/>
      <c r="D131" s="204"/>
      <c r="E131" s="204"/>
      <c r="F131" s="204"/>
      <c r="G131" s="204"/>
      <c r="H131" s="204"/>
      <c r="I131" s="204"/>
      <c r="J131" s="205"/>
      <c r="K131" s="2"/>
    </row>
    <row r="132" spans="1:11" x14ac:dyDescent="0.3">
      <c r="A132" s="203"/>
      <c r="B132" s="204"/>
      <c r="C132" s="204"/>
      <c r="D132" s="204"/>
      <c r="E132" s="204"/>
      <c r="F132" s="204"/>
      <c r="G132" s="204"/>
      <c r="H132" s="204"/>
      <c r="I132" s="204"/>
      <c r="J132" s="205"/>
      <c r="K132" s="2"/>
    </row>
    <row r="133" spans="1:11" x14ac:dyDescent="0.3">
      <c r="A133" s="203"/>
      <c r="B133" s="204"/>
      <c r="C133" s="204"/>
      <c r="D133" s="204"/>
      <c r="E133" s="204"/>
      <c r="F133" s="204"/>
      <c r="G133" s="204"/>
      <c r="H133" s="204"/>
      <c r="I133" s="204"/>
      <c r="J133" s="205"/>
      <c r="K133" s="2"/>
    </row>
    <row r="134" spans="1:11" x14ac:dyDescent="0.3">
      <c r="A134" s="203"/>
      <c r="B134" s="204"/>
      <c r="C134" s="204"/>
      <c r="D134" s="204"/>
      <c r="E134" s="204"/>
      <c r="F134" s="204"/>
      <c r="G134" s="204"/>
      <c r="H134" s="204"/>
      <c r="I134" s="204"/>
      <c r="J134" s="205"/>
      <c r="K134" s="2"/>
    </row>
    <row r="135" spans="1:11" x14ac:dyDescent="0.3">
      <c r="A135" s="203"/>
      <c r="B135" s="204"/>
      <c r="C135" s="204"/>
      <c r="D135" s="204"/>
      <c r="E135" s="204"/>
      <c r="F135" s="204"/>
      <c r="G135" s="204"/>
      <c r="H135" s="204"/>
      <c r="I135" s="204"/>
      <c r="J135" s="205"/>
      <c r="K135" s="2"/>
    </row>
    <row r="136" spans="1:11" x14ac:dyDescent="0.3">
      <c r="A136" s="203"/>
      <c r="B136" s="204"/>
      <c r="C136" s="204"/>
      <c r="D136" s="204"/>
      <c r="E136" s="204"/>
      <c r="F136" s="204"/>
      <c r="G136" s="204"/>
      <c r="H136" s="204"/>
      <c r="I136" s="204"/>
      <c r="J136" s="205"/>
      <c r="K136" s="2"/>
    </row>
    <row r="137" spans="1:11" x14ac:dyDescent="0.3">
      <c r="A137" s="203"/>
      <c r="B137" s="204"/>
      <c r="C137" s="204"/>
      <c r="D137" s="204"/>
      <c r="E137" s="204"/>
      <c r="F137" s="204"/>
      <c r="G137" s="204"/>
      <c r="H137" s="204"/>
      <c r="I137" s="204"/>
      <c r="J137" s="205"/>
      <c r="K137" s="2"/>
    </row>
    <row r="138" spans="1:11" x14ac:dyDescent="0.3">
      <c r="A138" s="203"/>
      <c r="B138" s="204"/>
      <c r="C138" s="204"/>
      <c r="D138" s="204"/>
      <c r="E138" s="204"/>
      <c r="F138" s="204"/>
      <c r="G138" s="204"/>
      <c r="H138" s="204"/>
      <c r="I138" s="204"/>
      <c r="J138" s="205"/>
      <c r="K138" s="2"/>
    </row>
    <row r="139" spans="1:11" x14ac:dyDescent="0.3">
      <c r="A139" s="203"/>
      <c r="B139" s="204"/>
      <c r="C139" s="204"/>
      <c r="D139" s="204"/>
      <c r="E139" s="204"/>
      <c r="F139" s="204"/>
      <c r="G139" s="204"/>
      <c r="H139" s="204"/>
      <c r="I139" s="204"/>
      <c r="J139" s="205"/>
      <c r="K139" s="2"/>
    </row>
    <row r="140" spans="1:11" ht="15" customHeight="1" x14ac:dyDescent="0.3">
      <c r="A140" s="203" t="s">
        <v>104</v>
      </c>
      <c r="B140" s="204"/>
      <c r="C140" s="204"/>
      <c r="D140" s="204"/>
      <c r="E140" s="204"/>
      <c r="F140" s="204"/>
      <c r="G140" s="204"/>
      <c r="H140" s="204"/>
      <c r="I140" s="204"/>
      <c r="J140" s="205"/>
      <c r="K140" s="2"/>
    </row>
    <row r="141" spans="1:11" x14ac:dyDescent="0.3">
      <c r="A141" s="203"/>
      <c r="B141" s="204"/>
      <c r="C141" s="204"/>
      <c r="D141" s="204"/>
      <c r="E141" s="204"/>
      <c r="F141" s="204"/>
      <c r="G141" s="204"/>
      <c r="H141" s="204"/>
      <c r="I141" s="204"/>
      <c r="J141" s="205"/>
      <c r="K141" s="2"/>
    </row>
    <row r="142" spans="1:11" x14ac:dyDescent="0.3">
      <c r="A142" s="203"/>
      <c r="B142" s="204"/>
      <c r="C142" s="204"/>
      <c r="D142" s="204"/>
      <c r="E142" s="204"/>
      <c r="F142" s="204"/>
      <c r="G142" s="204"/>
      <c r="H142" s="204"/>
      <c r="I142" s="204"/>
      <c r="J142" s="205"/>
      <c r="K142" s="2"/>
    </row>
    <row r="143" spans="1:11" x14ac:dyDescent="0.3">
      <c r="A143" s="203"/>
      <c r="B143" s="204"/>
      <c r="C143" s="204"/>
      <c r="D143" s="204"/>
      <c r="E143" s="204"/>
      <c r="F143" s="204"/>
      <c r="G143" s="204"/>
      <c r="H143" s="204"/>
      <c r="I143" s="204"/>
      <c r="J143" s="205"/>
      <c r="K143" s="2"/>
    </row>
    <row r="144" spans="1:11" x14ac:dyDescent="0.3">
      <c r="A144" s="203"/>
      <c r="B144" s="204"/>
      <c r="C144" s="204"/>
      <c r="D144" s="204"/>
      <c r="E144" s="204"/>
      <c r="F144" s="204"/>
      <c r="G144" s="204"/>
      <c r="H144" s="204"/>
      <c r="I144" s="204"/>
      <c r="J144" s="205"/>
      <c r="K144" s="2"/>
    </row>
    <row r="145" spans="1:11" x14ac:dyDescent="0.3">
      <c r="A145" s="203"/>
      <c r="B145" s="204"/>
      <c r="C145" s="204"/>
      <c r="D145" s="204"/>
      <c r="E145" s="204"/>
      <c r="F145" s="204"/>
      <c r="G145" s="204"/>
      <c r="H145" s="204"/>
      <c r="I145" s="204"/>
      <c r="J145" s="205"/>
      <c r="K145" s="2"/>
    </row>
    <row r="146" spans="1:11" ht="15" customHeight="1" x14ac:dyDescent="0.3">
      <c r="A146" s="203"/>
      <c r="B146" s="204"/>
      <c r="C146" s="204"/>
      <c r="D146" s="204"/>
      <c r="E146" s="204"/>
      <c r="F146" s="204"/>
      <c r="G146" s="204"/>
      <c r="H146" s="204"/>
      <c r="I146" s="204"/>
      <c r="J146" s="205"/>
      <c r="K146" s="2"/>
    </row>
    <row r="147" spans="1:11" ht="15" customHeight="1" x14ac:dyDescent="0.3">
      <c r="A147" s="203"/>
      <c r="B147" s="204"/>
      <c r="C147" s="204"/>
      <c r="D147" s="204"/>
      <c r="E147" s="204"/>
      <c r="F147" s="204"/>
      <c r="G147" s="204"/>
      <c r="H147" s="204"/>
      <c r="I147" s="204"/>
      <c r="J147" s="205"/>
      <c r="K147" s="2"/>
    </row>
    <row r="148" spans="1:11" ht="15" customHeight="1" x14ac:dyDescent="0.3">
      <c r="A148" s="203"/>
      <c r="B148" s="204"/>
      <c r="C148" s="204"/>
      <c r="D148" s="204"/>
      <c r="E148" s="204"/>
      <c r="F148" s="204"/>
      <c r="G148" s="204"/>
      <c r="H148" s="204"/>
      <c r="I148" s="204"/>
      <c r="J148" s="205"/>
      <c r="K148" s="2"/>
    </row>
    <row r="149" spans="1:11" ht="15" customHeight="1" x14ac:dyDescent="0.3">
      <c r="A149" s="203"/>
      <c r="B149" s="204"/>
      <c r="C149" s="204"/>
      <c r="D149" s="204"/>
      <c r="E149" s="204"/>
      <c r="F149" s="204"/>
      <c r="G149" s="204"/>
      <c r="H149" s="204"/>
      <c r="I149" s="204"/>
      <c r="J149" s="205"/>
      <c r="K149" s="2"/>
    </row>
    <row r="150" spans="1:11" ht="15" customHeight="1" x14ac:dyDescent="0.3">
      <c r="A150" s="377" t="s">
        <v>105</v>
      </c>
      <c r="B150" s="378"/>
      <c r="C150" s="378"/>
      <c r="D150" s="378"/>
      <c r="E150" s="378"/>
      <c r="F150" s="378"/>
      <c r="G150" s="94"/>
      <c r="H150" s="94"/>
      <c r="I150" s="94"/>
      <c r="J150" s="95"/>
      <c r="K150" s="2"/>
    </row>
    <row r="151" spans="1:11" x14ac:dyDescent="0.3">
      <c r="A151" s="379"/>
      <c r="B151" s="380"/>
      <c r="C151" s="380"/>
      <c r="D151" s="380"/>
      <c r="E151" s="380"/>
      <c r="F151" s="380"/>
      <c r="G151" s="96"/>
      <c r="H151" s="96"/>
      <c r="I151" s="96"/>
      <c r="J151" s="97"/>
      <c r="K151" s="2"/>
    </row>
    <row r="152" spans="1:11" x14ac:dyDescent="0.3">
      <c r="A152" s="379"/>
      <c r="B152" s="380"/>
      <c r="C152" s="380"/>
      <c r="D152" s="380"/>
      <c r="E152" s="380"/>
      <c r="F152" s="380"/>
      <c r="G152" s="96"/>
      <c r="H152" s="96"/>
      <c r="I152" s="96"/>
      <c r="J152" s="97"/>
      <c r="K152" s="2"/>
    </row>
    <row r="153" spans="1:11" x14ac:dyDescent="0.3">
      <c r="A153" s="379"/>
      <c r="B153" s="380"/>
      <c r="C153" s="380"/>
      <c r="D153" s="380"/>
      <c r="E153" s="380"/>
      <c r="F153" s="380"/>
      <c r="G153" s="96"/>
      <c r="H153" s="96"/>
      <c r="I153" s="96"/>
      <c r="J153" s="97"/>
      <c r="K153" s="2"/>
    </row>
    <row r="154" spans="1:11" x14ac:dyDescent="0.3">
      <c r="A154" s="379"/>
      <c r="B154" s="380"/>
      <c r="C154" s="380"/>
      <c r="D154" s="380"/>
      <c r="E154" s="380"/>
      <c r="F154" s="380"/>
      <c r="G154" s="96"/>
      <c r="H154" s="96"/>
      <c r="I154" s="96"/>
      <c r="J154" s="97"/>
      <c r="K154" s="2"/>
    </row>
    <row r="155" spans="1:11" x14ac:dyDescent="0.3">
      <c r="A155" s="379"/>
      <c r="B155" s="380"/>
      <c r="C155" s="380"/>
      <c r="D155" s="380"/>
      <c r="E155" s="380"/>
      <c r="F155" s="380"/>
      <c r="G155" s="96"/>
      <c r="H155" s="96"/>
      <c r="I155" s="96"/>
      <c r="J155" s="97"/>
      <c r="K155" s="2"/>
    </row>
    <row r="156" spans="1:11" x14ac:dyDescent="0.3">
      <c r="A156" s="379"/>
      <c r="B156" s="380"/>
      <c r="C156" s="380"/>
      <c r="D156" s="380"/>
      <c r="E156" s="380"/>
      <c r="F156" s="380"/>
      <c r="G156" s="96"/>
      <c r="H156" s="96"/>
      <c r="I156" s="96"/>
      <c r="J156" s="97"/>
      <c r="K156" s="2"/>
    </row>
    <row r="157" spans="1:11" x14ac:dyDescent="0.3">
      <c r="A157" s="379"/>
      <c r="B157" s="380"/>
      <c r="C157" s="380"/>
      <c r="D157" s="380"/>
      <c r="E157" s="380"/>
      <c r="F157" s="380"/>
      <c r="G157" s="96"/>
      <c r="H157" s="96"/>
      <c r="I157" s="96"/>
      <c r="J157" s="97"/>
      <c r="K157" s="2"/>
    </row>
    <row r="158" spans="1:11" x14ac:dyDescent="0.3">
      <c r="A158" s="379"/>
      <c r="B158" s="380"/>
      <c r="C158" s="380"/>
      <c r="D158" s="380"/>
      <c r="E158" s="380"/>
      <c r="F158" s="380"/>
      <c r="G158" s="96"/>
      <c r="H158" s="96"/>
      <c r="I158" s="96"/>
      <c r="J158" s="97"/>
      <c r="K158" s="2"/>
    </row>
    <row r="159" spans="1:11" x14ac:dyDescent="0.3">
      <c r="A159" s="379"/>
      <c r="B159" s="380"/>
      <c r="C159" s="380"/>
      <c r="D159" s="380"/>
      <c r="E159" s="380"/>
      <c r="F159" s="380"/>
      <c r="G159" s="96"/>
      <c r="H159" s="96"/>
      <c r="I159" s="96"/>
      <c r="J159" s="97"/>
      <c r="K159" s="2"/>
    </row>
    <row r="160" spans="1:11" x14ac:dyDescent="0.3">
      <c r="A160" s="379"/>
      <c r="B160" s="380"/>
      <c r="C160" s="380"/>
      <c r="D160" s="380"/>
      <c r="E160" s="380"/>
      <c r="F160" s="380"/>
      <c r="G160" s="96"/>
      <c r="H160" s="96"/>
      <c r="I160" s="96"/>
      <c r="J160" s="97"/>
      <c r="K160" s="2"/>
    </row>
    <row r="161" spans="1:11" x14ac:dyDescent="0.3">
      <c r="A161" s="379"/>
      <c r="B161" s="380"/>
      <c r="C161" s="380"/>
      <c r="D161" s="380"/>
      <c r="E161" s="380"/>
      <c r="F161" s="380"/>
      <c r="G161" s="96"/>
      <c r="H161" s="96"/>
      <c r="I161" s="96"/>
      <c r="J161" s="97"/>
      <c r="K161" s="2"/>
    </row>
    <row r="162" spans="1:11" x14ac:dyDescent="0.3">
      <c r="A162" s="379"/>
      <c r="B162" s="380"/>
      <c r="C162" s="380"/>
      <c r="D162" s="380"/>
      <c r="E162" s="380"/>
      <c r="F162" s="380"/>
      <c r="G162" s="96"/>
      <c r="H162" s="96"/>
      <c r="I162" s="96"/>
      <c r="J162" s="97"/>
      <c r="K162" s="2"/>
    </row>
    <row r="163" spans="1:11" x14ac:dyDescent="0.3">
      <c r="A163" s="379"/>
      <c r="B163" s="380"/>
      <c r="C163" s="380"/>
      <c r="D163" s="380"/>
      <c r="E163" s="380"/>
      <c r="F163" s="380"/>
      <c r="G163" s="96"/>
      <c r="H163" s="96"/>
      <c r="I163" s="96"/>
      <c r="J163" s="97"/>
      <c r="K163" s="2"/>
    </row>
    <row r="164" spans="1:11" x14ac:dyDescent="0.3">
      <c r="A164" s="379"/>
      <c r="B164" s="380"/>
      <c r="C164" s="380"/>
      <c r="D164" s="380"/>
      <c r="E164" s="380"/>
      <c r="F164" s="380"/>
      <c r="G164" s="96"/>
      <c r="H164" s="96"/>
      <c r="I164" s="96"/>
      <c r="J164" s="97"/>
      <c r="K164" s="2"/>
    </row>
    <row r="165" spans="1:11" x14ac:dyDescent="0.3">
      <c r="A165" s="379"/>
      <c r="B165" s="380"/>
      <c r="C165" s="380"/>
      <c r="D165" s="380"/>
      <c r="E165" s="380"/>
      <c r="F165" s="380"/>
      <c r="G165" s="96"/>
      <c r="H165" s="96"/>
      <c r="I165" s="96"/>
      <c r="J165" s="97"/>
      <c r="K165" s="2"/>
    </row>
    <row r="166" spans="1:11" x14ac:dyDescent="0.3">
      <c r="A166" s="379"/>
      <c r="B166" s="380"/>
      <c r="C166" s="380"/>
      <c r="D166" s="380"/>
      <c r="E166" s="380"/>
      <c r="F166" s="380"/>
      <c r="G166" s="96"/>
      <c r="H166" s="96"/>
      <c r="I166" s="96"/>
      <c r="J166" s="97"/>
      <c r="K166" s="2"/>
    </row>
    <row r="167" spans="1:11" x14ac:dyDescent="0.3">
      <c r="A167" s="379"/>
      <c r="B167" s="380"/>
      <c r="C167" s="380"/>
      <c r="D167" s="380"/>
      <c r="E167" s="380"/>
      <c r="F167" s="380"/>
      <c r="G167" s="96"/>
      <c r="H167" s="96"/>
      <c r="I167" s="96"/>
      <c r="J167" s="97"/>
      <c r="K167" s="2"/>
    </row>
    <row r="168" spans="1:11" ht="15" thickBot="1" x14ac:dyDescent="0.35">
      <c r="A168" s="381"/>
      <c r="B168" s="382"/>
      <c r="C168" s="382"/>
      <c r="D168" s="382"/>
      <c r="E168" s="382"/>
      <c r="F168" s="382"/>
      <c r="G168" s="98"/>
      <c r="H168" s="98"/>
      <c r="I168" s="98"/>
      <c r="J168" s="99"/>
      <c r="K168" s="2"/>
    </row>
  </sheetData>
  <sheetProtection selectLockedCells="1"/>
  <mergeCells count="116">
    <mergeCell ref="A150:F168"/>
    <mergeCell ref="A126:J139"/>
    <mergeCell ref="A140:J149"/>
    <mergeCell ref="A125:J125"/>
    <mergeCell ref="C54:D54"/>
    <mergeCell ref="B54:B55"/>
    <mergeCell ref="A86:J86"/>
    <mergeCell ref="G54:I54"/>
    <mergeCell ref="E54:F54"/>
    <mergeCell ref="G113:H113"/>
    <mergeCell ref="G114:H124"/>
    <mergeCell ref="I113:J113"/>
    <mergeCell ref="I114:J124"/>
    <mergeCell ref="A113:B113"/>
    <mergeCell ref="A114:B124"/>
    <mergeCell ref="C113:D113"/>
    <mergeCell ref="C114:D124"/>
    <mergeCell ref="E113:F113"/>
    <mergeCell ref="E114:F124"/>
    <mergeCell ref="G88:H98"/>
    <mergeCell ref="I88:J98"/>
    <mergeCell ref="A100:B100"/>
    <mergeCell ref="A101:B111"/>
    <mergeCell ref="C100:D100"/>
    <mergeCell ref="L9:N9"/>
    <mergeCell ref="A1:G2"/>
    <mergeCell ref="H1:J11"/>
    <mergeCell ref="A11:C11"/>
    <mergeCell ref="D3:G3"/>
    <mergeCell ref="D4:G4"/>
    <mergeCell ref="D5:G5"/>
    <mergeCell ref="D6:G6"/>
    <mergeCell ref="D7:G7"/>
    <mergeCell ref="D8:G8"/>
    <mergeCell ref="D9:G9"/>
    <mergeCell ref="D10:G10"/>
    <mergeCell ref="D11:G11"/>
    <mergeCell ref="A3:C3"/>
    <mergeCell ref="A4:C4"/>
    <mergeCell ref="A5:C5"/>
    <mergeCell ref="A6:C6"/>
    <mergeCell ref="A7:C7"/>
    <mergeCell ref="A8:C8"/>
    <mergeCell ref="A9:C9"/>
    <mergeCell ref="A10:C10"/>
    <mergeCell ref="I100:J100"/>
    <mergeCell ref="I101:J111"/>
    <mergeCell ref="A88:B98"/>
    <mergeCell ref="C88:D98"/>
    <mergeCell ref="E88:F98"/>
    <mergeCell ref="C101:D111"/>
    <mergeCell ref="E100:F100"/>
    <mergeCell ref="E101:F111"/>
    <mergeCell ref="G100:H100"/>
    <mergeCell ref="G101:H111"/>
    <mergeCell ref="A87:B87"/>
    <mergeCell ref="C87:D87"/>
    <mergeCell ref="E87:F87"/>
    <mergeCell ref="G87:H87"/>
    <mergeCell ref="A21:D21"/>
    <mergeCell ref="A22:D22"/>
    <mergeCell ref="I87:J87"/>
    <mergeCell ref="A23:D23"/>
    <mergeCell ref="A24:D24"/>
    <mergeCell ref="A25:D25"/>
    <mergeCell ref="A27:D27"/>
    <mergeCell ref="A28:D28"/>
    <mergeCell ref="A33:D33"/>
    <mergeCell ref="A34:D34"/>
    <mergeCell ref="A35:D35"/>
    <mergeCell ref="A37:D37"/>
    <mergeCell ref="E35:F35"/>
    <mergeCell ref="E37:F37"/>
    <mergeCell ref="E27:F27"/>
    <mergeCell ref="E28:F28"/>
    <mergeCell ref="A45:D45"/>
    <mergeCell ref="E45:F45"/>
    <mergeCell ref="A41:D41"/>
    <mergeCell ref="A42:D42"/>
    <mergeCell ref="B53:I53"/>
    <mergeCell ref="A32:D32"/>
    <mergeCell ref="E32:F32"/>
    <mergeCell ref="A40:D40"/>
    <mergeCell ref="E39:F39"/>
    <mergeCell ref="E33:F33"/>
    <mergeCell ref="E34:F34"/>
    <mergeCell ref="E38:F38"/>
    <mergeCell ref="A26:D26"/>
    <mergeCell ref="A43:D43"/>
    <mergeCell ref="A44:D44"/>
    <mergeCell ref="A29:D29"/>
    <mergeCell ref="A31:D31"/>
    <mergeCell ref="A51:H52"/>
    <mergeCell ref="A30:D30"/>
    <mergeCell ref="E30:F30"/>
    <mergeCell ref="A36:D36"/>
    <mergeCell ref="E29:F29"/>
    <mergeCell ref="E31:F31"/>
    <mergeCell ref="A47:D47"/>
    <mergeCell ref="A48:D48"/>
    <mergeCell ref="A46:D46"/>
    <mergeCell ref="A49:D49"/>
    <mergeCell ref="A50:D50"/>
    <mergeCell ref="A38:D38"/>
    <mergeCell ref="A39:D39"/>
    <mergeCell ref="W18:AC18"/>
    <mergeCell ref="L18:U18"/>
    <mergeCell ref="A20:D20"/>
    <mergeCell ref="A19:D19"/>
    <mergeCell ref="A12:J18"/>
    <mergeCell ref="E20:F20"/>
    <mergeCell ref="E21:F21"/>
    <mergeCell ref="E22:F22"/>
    <mergeCell ref="E23:F23"/>
    <mergeCell ref="E24:F24"/>
    <mergeCell ref="E25:F25"/>
  </mergeCells>
  <conditionalFormatting sqref="AC20:AC29 AC37:AC39 AC31:AC35 AC41:AC50">
    <cfRule type="cellIs" dxfId="3" priority="6" operator="lessThanOrEqual">
      <formula>0</formula>
    </cfRule>
  </conditionalFormatting>
  <conditionalFormatting sqref="AC40">
    <cfRule type="cellIs" dxfId="2" priority="3" operator="lessThanOrEqual">
      <formula>0</formula>
    </cfRule>
  </conditionalFormatting>
  <conditionalFormatting sqref="AC36">
    <cfRule type="cellIs" dxfId="1" priority="2" operator="lessThanOrEqual">
      <formula>0</formula>
    </cfRule>
  </conditionalFormatting>
  <conditionalFormatting sqref="AC30">
    <cfRule type="cellIs" dxfId="0" priority="1" operator="lessThanOrEqual">
      <formula>0</formula>
    </cfRule>
  </conditionalFormatting>
  <pageMargins left="0.23622047244094491" right="0.15748031496062992" top="0.55118110236220474" bottom="0.55118110236220474" header="0.31496062992125984" footer="0.19685039370078741"/>
  <pageSetup paperSize="9" scale="90" fitToHeight="4" orientation="portrait" r:id="rId1"/>
  <headerFooter>
    <oddFooter>&amp;C&amp;"-,Vet"&amp;14Deadline bestellingen:  3 maart 2016
Deadline aanleveren bestanden printwerk: 26 februari 2016</oddFooter>
  </headerFooter>
  <rowBreaks count="3" manualBreakCount="3">
    <brk id="52" max="9" man="1"/>
    <brk id="85" max="9" man="1"/>
    <brk id="124" max="9" man="1"/>
  </rowBreaks>
  <colBreaks count="1" manualBreakCount="1">
    <brk id="21" min="6" max="40"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vt:i4>
      </vt:variant>
      <vt:variant>
        <vt:lpstr>Benoemde bereiken</vt:lpstr>
      </vt:variant>
      <vt:variant>
        <vt:i4>4</vt:i4>
      </vt:variant>
    </vt:vector>
  </HeadingPairs>
  <TitlesOfParts>
    <vt:vector size="8" baseType="lpstr">
      <vt:lpstr>Stand 5.00 x 2.00m</vt:lpstr>
      <vt:lpstr>Stand polystretch</vt:lpstr>
      <vt:lpstr>Stand trussconstructie</vt:lpstr>
      <vt:lpstr>Bestelformulier standinrichting</vt:lpstr>
      <vt:lpstr>'Bestelformulier standinrichting'!Afdrukbereik</vt:lpstr>
      <vt:lpstr>'Stand 5.00 x 2.00m'!Afdrukbereik</vt:lpstr>
      <vt:lpstr>'Stand polystretch'!Afdrukbereik</vt:lpstr>
      <vt:lpstr>'Stand trussconstructie'!Afdrukbereik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maarten.volman@bridge-ef.com</dc:creator>
  <cp:lastModifiedBy>Simon</cp:lastModifiedBy>
  <cp:lastPrinted>2016-09-23T08:09:07Z</cp:lastPrinted>
  <dcterms:created xsi:type="dcterms:W3CDTF">2010-10-12T09:50:18Z</dcterms:created>
  <dcterms:modified xsi:type="dcterms:W3CDTF">2018-04-30T10:45:51Z</dcterms:modified>
</cp:coreProperties>
</file>